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165" windowWidth="18060" windowHeight="1126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L147" i="1"/>
  <c r="L146"/>
  <c r="L53" l="1"/>
  <c r="L54"/>
  <c r="L55"/>
  <c r="L56"/>
  <c r="A76"/>
  <c r="C96" s="1"/>
  <c r="E93"/>
  <c r="C94" s="1"/>
  <c r="H85"/>
  <c r="A96" s="1"/>
  <c r="L151"/>
  <c r="L152"/>
  <c r="L153"/>
  <c r="E66"/>
  <c r="L137"/>
  <c r="L136"/>
  <c r="L135"/>
  <c r="E20"/>
  <c r="A25" s="1"/>
  <c r="E23"/>
  <c r="C25" s="1"/>
  <c r="E36"/>
  <c r="A41" s="1"/>
  <c r="E39"/>
  <c r="C41" s="1"/>
  <c r="E28"/>
  <c r="A33" s="1"/>
  <c r="E31"/>
  <c r="C33" s="1"/>
  <c r="E12"/>
  <c r="A17" s="1"/>
  <c r="E15"/>
  <c r="C17" s="1"/>
  <c r="L148"/>
  <c r="H101"/>
  <c r="H102"/>
  <c r="H103"/>
  <c r="H104"/>
  <c r="H108"/>
  <c r="H109"/>
  <c r="H110"/>
  <c r="H111"/>
  <c r="H119"/>
  <c r="H120"/>
  <c r="H121"/>
  <c r="G129"/>
  <c r="I129"/>
  <c r="L185"/>
  <c r="L187" s="1"/>
  <c r="L48"/>
  <c r="L170" s="1"/>
  <c r="D117"/>
  <c r="I76" l="1"/>
  <c r="E77" s="1"/>
  <c r="G77" s="1"/>
  <c r="E79" s="1"/>
  <c r="G79" s="1"/>
  <c r="K79" s="1"/>
  <c r="O79" s="1"/>
  <c r="G94"/>
  <c r="E41"/>
  <c r="E17"/>
  <c r="J45" s="1"/>
  <c r="L45" s="1"/>
  <c r="E25"/>
  <c r="J46" s="1"/>
  <c r="L46" s="1"/>
  <c r="E33"/>
  <c r="E94"/>
  <c r="H67"/>
  <c r="L67" s="1"/>
  <c r="L172" s="1"/>
  <c r="L154"/>
  <c r="L149"/>
  <c r="L138"/>
  <c r="F139" s="1"/>
  <c r="K139" s="1"/>
  <c r="H122"/>
  <c r="H123" s="1"/>
  <c r="L123" s="1"/>
  <c r="E129" s="1"/>
  <c r="H112"/>
  <c r="H113" s="1"/>
  <c r="L113" s="1"/>
  <c r="C129" s="1"/>
  <c r="H105"/>
  <c r="H106" s="1"/>
  <c r="L106" s="1"/>
  <c r="A129" s="1"/>
  <c r="L57"/>
  <c r="C60" s="1"/>
  <c r="E60" s="1"/>
  <c r="H62" s="1"/>
  <c r="L62" s="1"/>
  <c r="L171" s="1"/>
  <c r="K94" l="1"/>
  <c r="E96" s="1"/>
  <c r="I96" s="1"/>
  <c r="M96" s="1"/>
  <c r="L168"/>
  <c r="J47"/>
  <c r="L47" s="1"/>
  <c r="L169" s="1"/>
  <c r="H80"/>
  <c r="L80" s="1"/>
  <c r="L173" s="1"/>
  <c r="L167"/>
  <c r="L158"/>
  <c r="A191" s="1"/>
  <c r="H140"/>
  <c r="L140" s="1"/>
  <c r="L176" s="1"/>
  <c r="L177" s="1"/>
  <c r="K129"/>
  <c r="O129" s="1"/>
  <c r="L49" l="1"/>
  <c r="H97"/>
  <c r="L97" s="1"/>
  <c r="L174" s="1"/>
  <c r="H130"/>
  <c r="L130" s="1"/>
  <c r="L175" s="1"/>
  <c r="L178" l="1"/>
  <c r="H186" s="1"/>
  <c r="L186" s="1"/>
  <c r="L188" s="1"/>
  <c r="D191" s="1"/>
  <c r="G191" s="1"/>
</calcChain>
</file>

<file path=xl/sharedStrings.xml><?xml version="1.0" encoding="utf-8"?>
<sst xmlns="http://schemas.openxmlformats.org/spreadsheetml/2006/main" count="334" uniqueCount="145">
  <si>
    <t>ВВЕДЕНИЕ</t>
  </si>
  <si>
    <t>1. Условия расчета</t>
  </si>
  <si>
    <t>ИСХОДНЫЕ ДАННЫЕ ДЛЯ РАСЧЕТА</t>
  </si>
  <si>
    <t>2. Стоимость материалов (1 кг) с доставкой.</t>
  </si>
  <si>
    <t>2.1. Доставка цемента</t>
  </si>
  <si>
    <t>/</t>
  </si>
  <si>
    <t>=</t>
  </si>
  <si>
    <t>руб.</t>
  </si>
  <si>
    <t>2.2. Стоимость цемента</t>
  </si>
  <si>
    <t>ИТОГО:  стоимость 1 кг цемента с доставкой</t>
  </si>
  <si>
    <t>+</t>
  </si>
  <si>
    <t>2.3. Доставка песка мытого.</t>
  </si>
  <si>
    <t>2.4. Стоимость песка мытого</t>
  </si>
  <si>
    <t>ИТОГО:  стоимость 1 кг песка с доставкой</t>
  </si>
  <si>
    <t>2.5. Доставка отсева</t>
  </si>
  <si>
    <t>2.6. Стоимость отсева</t>
  </si>
  <si>
    <t>2.7. Доставка пигмента</t>
  </si>
  <si>
    <t>2.8. Стоимость пигмента</t>
  </si>
  <si>
    <t>ИТОГО:  стоимость 1 кг отсева с доставкой</t>
  </si>
  <si>
    <t>ИТОГО:  стоимость 1 кг пигмента с доставкой</t>
  </si>
  <si>
    <t>Стоимость материалов на один камень стеновой пустотелый</t>
  </si>
  <si>
    <t>№</t>
  </si>
  <si>
    <t>Материалы</t>
  </si>
  <si>
    <t>Расход, кг</t>
  </si>
  <si>
    <t>Сумма, руб.</t>
  </si>
  <si>
    <t>Цемент</t>
  </si>
  <si>
    <t>Песок</t>
  </si>
  <si>
    <t>Отсев</t>
  </si>
  <si>
    <t>Вода</t>
  </si>
  <si>
    <t>ИТОГО</t>
  </si>
  <si>
    <t>Цена, руб</t>
  </si>
  <si>
    <t>3. Стоимость потребляемой электроэнергии.</t>
  </si>
  <si>
    <t>3.1. Мощность:</t>
  </si>
  <si>
    <t>смеситель</t>
  </si>
  <si>
    <t>транспортер</t>
  </si>
  <si>
    <t>маслостанция</t>
  </si>
  <si>
    <t>вибростол</t>
  </si>
  <si>
    <t>х</t>
  </si>
  <si>
    <t>час</t>
  </si>
  <si>
    <t>кВт час</t>
  </si>
  <si>
    <t>ИТОГО:  затраты на электроэнергию в смену</t>
  </si>
  <si>
    <t xml:space="preserve">ИТОГО </t>
  </si>
  <si>
    <t>на один стеновой пустотелый камень</t>
  </si>
  <si>
    <t>4. Затраты, связанные с эксплуатацией основного оборудования.</t>
  </si>
  <si>
    <t>в месяц</t>
  </si>
  <si>
    <t>5. Затраты на эксплуатацию производственного помещения</t>
  </si>
  <si>
    <t>5.1. Теплоснабжение</t>
  </si>
  <si>
    <t>5.2. Горячее и холодное водоснабжение</t>
  </si>
  <si>
    <t>5.3. Внутреннее освещение</t>
  </si>
  <si>
    <t>Ежемесячно</t>
  </si>
  <si>
    <t>ИТОГО затраты по разделу 5</t>
  </si>
  <si>
    <t>в смену</t>
  </si>
  <si>
    <t>6. Затраты, связанные с эксплуатацией вспомогательного оборудования.</t>
  </si>
  <si>
    <t>6.1.Автопогрузчик</t>
  </si>
  <si>
    <t>ИТОГО затраты по разделу 6</t>
  </si>
  <si>
    <t>7. Косвенные затраты.</t>
  </si>
  <si>
    <t>7.1.  Спецодежда</t>
  </si>
  <si>
    <t>костюм х/б</t>
  </si>
  <si>
    <t>куртка ватная</t>
  </si>
  <si>
    <t>валенки</t>
  </si>
  <si>
    <t>руквицы</t>
  </si>
  <si>
    <t>Затраты в месяц</t>
  </si>
  <si>
    <t>7.2. Инструмент</t>
  </si>
  <si>
    <t>лопата</t>
  </si>
  <si>
    <t>черенки</t>
  </si>
  <si>
    <t>ведро</t>
  </si>
  <si>
    <t>линейка металл.</t>
  </si>
  <si>
    <t>7.3.Телефон</t>
  </si>
  <si>
    <t>Абонентская плата</t>
  </si>
  <si>
    <t>Оплата за межгород</t>
  </si>
  <si>
    <t>7.4. Техника безопасности</t>
  </si>
  <si>
    <t>наушники</t>
  </si>
  <si>
    <t>респираторы</t>
  </si>
  <si>
    <t>аттестация ТБ</t>
  </si>
  <si>
    <t>7.5. Канцтовары</t>
  </si>
  <si>
    <t>7.6. Затраты на сбыт</t>
  </si>
  <si>
    <t>ИТОГО затраты по разделу 7.</t>
  </si>
  <si>
    <t>8. Зарплата обслуживающего персонала</t>
  </si>
  <si>
    <t>Должность</t>
  </si>
  <si>
    <t>Оператор смесителя</t>
  </si>
  <si>
    <t>Оператор вибропресса</t>
  </si>
  <si>
    <t>Вспомогательные рабочие</t>
  </si>
  <si>
    <t>Количество</t>
  </si>
  <si>
    <t>Сумма, руб</t>
  </si>
  <si>
    <t>Зарплата, руб</t>
  </si>
  <si>
    <t>ИТОГО затраты по разделу 8.</t>
  </si>
  <si>
    <t>Оборудование</t>
  </si>
  <si>
    <t>Цена за ед, руб</t>
  </si>
  <si>
    <t>Основное оборудование приобретаемое в Стротехнике</t>
  </si>
  <si>
    <t>Доставка, пусконаладка</t>
  </si>
  <si>
    <t>Пуансон-матрица</t>
  </si>
  <si>
    <t>Дополнительное нестандартное оборудование изготавливаемое самостоятельно</t>
  </si>
  <si>
    <t>Изготовление стеллажей</t>
  </si>
  <si>
    <t>Изготовление деревянных поддонов</t>
  </si>
  <si>
    <t>Транспортировочные поддоны, дер.</t>
  </si>
  <si>
    <t>Оборудование не включенное в расчет</t>
  </si>
  <si>
    <t>Камера ТВО</t>
  </si>
  <si>
    <t>Автопогрузчик</t>
  </si>
  <si>
    <t>12. Программа выпуска</t>
  </si>
  <si>
    <t>13. Калькуляция себестоимости на один стеновой пустотелый камень</t>
  </si>
  <si>
    <t>Статьи затрат</t>
  </si>
  <si>
    <t>Электроэнергия</t>
  </si>
  <si>
    <t>Эксплуатация основного оборудования</t>
  </si>
  <si>
    <t>Эксплуатация производственного помещения</t>
  </si>
  <si>
    <t>Эксплуатация вспомогательного оборудования</t>
  </si>
  <si>
    <t>Косвенные затраты</t>
  </si>
  <si>
    <t>Заработная плата</t>
  </si>
  <si>
    <t>Итого</t>
  </si>
  <si>
    <t>14. Расчет окупаемости
(вариант изготовления стенового пустотелого камня</t>
  </si>
  <si>
    <t>Руб.</t>
  </si>
  <si>
    <t>Кол-во в месяц</t>
  </si>
  <si>
    <t>Объем реализации, в месяц</t>
  </si>
  <si>
    <t>Издержки (п 14. разел 12)</t>
  </si>
  <si>
    <t>Налог с оборота 6%</t>
  </si>
  <si>
    <t>Чистая прибыль</t>
  </si>
  <si>
    <t>Окупаемость составит:</t>
  </si>
  <si>
    <t>Раздел 14 п. 4</t>
  </si>
  <si>
    <t>месяцев</t>
  </si>
  <si>
    <t>12*23</t>
  </si>
  <si>
    <t>1 рейс КамАЗа из Миасса (общий пробег 90 км) стоит 6000 руб., количество привезенного песка 30000 кг (18,75м3). 
Стоимость доставки 1 кг песка составит:</t>
  </si>
  <si>
    <t xml:space="preserve">Для приготовления смеси, в качестве инертного— 50%, используется песок мытый стоимостью 480 руб./м3. Учитывая, что масса 1 м3 составляет 1 600кг,  стоимость 1 кг песка составит: </t>
  </si>
  <si>
    <t>1 рейс КамАЗа из пос. Хребет (общий пробег 40 км) стоит 3450,00 руб., количество привезенного отсева 30000 кг (16,67 м3).
Стоимость доставки 1 кг составит:</t>
  </si>
  <si>
    <t>Для приготовления смеси, в качестве инертного— 50%, используется отсев стоимостью 62,3 руб./м3. Учитывая, что масса 1 м3 отсева составляет  1 800кг, стоимость 1 кг отсева составит:</t>
  </si>
  <si>
    <t>1 рейс ГАЗели из Челябинска (общий пробег 300 км) стоит 3000 руб., количества привезенного пигмента 1 500 кг.
Стоимость доставки 1 кг пигмента составит:</t>
  </si>
  <si>
    <t>При необходимости получения окрашенных изделий, в смесь добавляется пигмент, стоимостью 18 000 руб./тн.
Стоимость 1 кг пигмента составит:</t>
  </si>
  <si>
    <t>Тариф 4,29 р. За кВт час</t>
  </si>
  <si>
    <t>Отчисления на з/п 25%</t>
  </si>
  <si>
    <t>В Златоусте на 01.03.2015 г. рыночная цена одного камня составляет 30,00 руб.</t>
  </si>
  <si>
    <t>Затраты на отопление цеха площадью 150 кв. м. (тепло от котельной предприятия) составляют 6000 руб. в месяц (в среднем по году).</t>
  </si>
  <si>
    <t>Затраты на холодное и горячее водоснабжение воды для мытья оборудования и персонала ориентировочно составляют 500 руб. в месяц.</t>
  </si>
  <si>
    <t>Внутреннее освещение включает в себя 4 ламп мощностью 0,4 кВт. Сменные затраты на внутреннее освещение составляют:</t>
  </si>
  <si>
    <t>По опыту эксплуатации за прошлый период на замену масла, фильтров, подшипников и т.п. ориентировочно требуется 15000 руб. в год.</t>
  </si>
  <si>
    <t>1 рейс автомобиля из Катав-Ивановска (общий  пробег 320 км) стоит 11 100 руб., количество привезенного цемента 30 тн.
Стоимость доставки 1 кг цемента составит:</t>
  </si>
  <si>
    <t>Затраты на эксплуатацию автопогрузчика  составляет 380 руб./час. При средней загрузке 1 час в смену за месяц.</t>
  </si>
  <si>
    <t>6.2. Камера термовлажной обработки (ТВО) изделий</t>
  </si>
  <si>
    <t>в день</t>
  </si>
  <si>
    <t xml:space="preserve">Для приготовления смеси, в качестве связующего, используется цемент марки М-400Д20 стоимостью 170 руб./мешок. Стоимость 1кг цемента составит: </t>
  </si>
  <si>
    <t>УПРОЩЕННОЕ ЭКОНОМИЧЕСКОЕ ОБОСНОВАНИЕ
организации производства строительных изделий на базе линии                                                       «Рифей-04Тс»</t>
  </si>
  <si>
    <t xml:space="preserve">       При расчете за базовую технологию принята существующая  на заводе «Стройтехника» технология изготовления изделий. В качестве вяжущего применяется цемент марки М-400Д20, заполнителя - песок мытый, отсев. Для получения окрашенных изделий в смесь добавляется пигмент.
Основное оборудование – линия «Рифей-04Тс», установленная в закрытом, отапливаемом помещении. 
        Исходные материалы для изделий  доставляются автотранспортом. Готовая продукция складируется на открытой площадке без навеса.
        Расчетный месячный фонд рабочего времени при односменной работе принят 23 смены. Цены, принятые в расчетах, действуют по состоянию на 01.03.2015 г. в г. Златоусте и прилегающих регионах.
        Расчеты выполнены по фактическим затратам за период с января по август 2014 год. Налогооблажение по упрощенной схеме с налогами на оборот в размере 6%.</t>
  </si>
  <si>
    <t>Суточная норма выпуска 1200 шт. пустотелых стеновых камней   * смотри п. 12</t>
  </si>
  <si>
    <t>Потребляемая электроэнергия парогенератора составляет 9 кВт в час, время работы камеры 7 часов</t>
  </si>
  <si>
    <t>9. Капитальные вложения при использовании линии «Рифей-04Тс»</t>
  </si>
  <si>
    <t>Установка "Рифей-04Тс"</t>
  </si>
  <si>
    <t>Выпускаемая продукция: пустотелый стеновой камень 188х190х390 . Программа выпуска рассчитана при условии максимальной производительности при работе в одну смену. 
Таким образом, за одну смену изготавливается:
1200 шт. пустотелых стеновых камней.
За один месяц изготавливается:
27 600 шт. пустотелых стеновых камней.</t>
  </si>
  <si>
    <t>Раздел 9 п. 11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</si>
</sst>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#,##0_р_."/>
  </numFmts>
  <fonts count="10">
    <font>
      <sz val="10"/>
      <name val="Arial Cyr"/>
      <charset val="204"/>
    </font>
    <font>
      <b/>
      <sz val="12"/>
      <name val="Arial Cyr"/>
      <charset val="204"/>
    </font>
    <font>
      <b/>
      <sz val="8"/>
      <name val="Arial Cyr"/>
      <charset val="204"/>
    </font>
    <font>
      <sz val="8"/>
      <name val="Arial Cyr"/>
      <charset val="204"/>
    </font>
    <font>
      <sz val="8.5"/>
      <name val="Arial"/>
      <family val="2"/>
      <charset val="204"/>
    </font>
    <font>
      <i/>
      <sz val="8"/>
      <name val="Arial Cyr"/>
      <charset val="204"/>
    </font>
    <font>
      <sz val="8"/>
      <name val="Arial"/>
      <family val="2"/>
      <charset val="204"/>
    </font>
    <font>
      <i/>
      <sz val="8.5"/>
      <name val="Arial"/>
      <family val="2"/>
      <charset val="204"/>
    </font>
    <font>
      <sz val="6"/>
      <name val="Arial"/>
      <family val="2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top" wrapText="1"/>
    </xf>
    <xf numFmtId="0" fontId="8" fillId="0" borderId="0" xfId="0" applyFont="1"/>
    <xf numFmtId="0" fontId="2" fillId="0" borderId="0" xfId="0" applyFont="1"/>
    <xf numFmtId="0" fontId="6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right"/>
    </xf>
    <xf numFmtId="165" fontId="3" fillId="0" borderId="0" xfId="0" applyNumberFormat="1" applyFont="1" applyBorder="1" applyAlignment="1">
      <alignment horizontal="center"/>
    </xf>
    <xf numFmtId="0" fontId="3" fillId="0" borderId="0" xfId="0" applyFont="1" applyFill="1"/>
    <xf numFmtId="0" fontId="4" fillId="0" borderId="1" xfId="0" applyFont="1" applyFill="1" applyBorder="1" applyAlignment="1">
      <alignment horizontal="center" vertical="top" wrapText="1"/>
    </xf>
    <xf numFmtId="0" fontId="4" fillId="0" borderId="0" xfId="0" applyFont="1" applyFill="1"/>
    <xf numFmtId="0" fontId="7" fillId="0" borderId="0" xfId="0" applyFont="1" applyFill="1"/>
    <xf numFmtId="0" fontId="4" fillId="0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165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3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3" fillId="0" borderId="3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2" fillId="0" borderId="0" xfId="0" applyFont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3" fontId="3" fillId="0" borderId="3" xfId="0" applyNumberFormat="1" applyFont="1" applyBorder="1" applyAlignment="1">
      <alignment horizontal="right"/>
    </xf>
    <xf numFmtId="3" fontId="3" fillId="0" borderId="3" xfId="0" applyNumberFormat="1" applyFont="1" applyBorder="1" applyAlignment="1">
      <alignment horizontal="center"/>
    </xf>
    <xf numFmtId="3" fontId="3" fillId="0" borderId="4" xfId="0" applyNumberFormat="1" applyFont="1" applyBorder="1" applyAlignment="1">
      <alignment horizontal="center"/>
    </xf>
    <xf numFmtId="165" fontId="3" fillId="0" borderId="3" xfId="0" applyNumberFormat="1" applyFont="1" applyBorder="1" applyAlignment="1">
      <alignment horizontal="center"/>
    </xf>
    <xf numFmtId="165" fontId="3" fillId="0" borderId="4" xfId="0" applyNumberFormat="1" applyFont="1" applyBorder="1" applyAlignment="1">
      <alignment horizontal="center"/>
    </xf>
    <xf numFmtId="3" fontId="3" fillId="0" borderId="4" xfId="0" applyNumberFormat="1" applyFont="1" applyBorder="1" applyAlignment="1">
      <alignment horizontal="right"/>
    </xf>
    <xf numFmtId="0" fontId="6" fillId="0" borderId="3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right"/>
    </xf>
    <xf numFmtId="165" fontId="3" fillId="0" borderId="2" xfId="0" applyNumberFormat="1" applyFont="1" applyBorder="1" applyAlignment="1">
      <alignment horizontal="center"/>
    </xf>
    <xf numFmtId="0" fontId="3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left"/>
    </xf>
    <xf numFmtId="0" fontId="4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/>
    </xf>
    <xf numFmtId="0" fontId="5" fillId="0" borderId="0" xfId="0" applyFont="1" applyAlignment="1">
      <alignment horizontal="left"/>
    </xf>
    <xf numFmtId="164" fontId="4" fillId="0" borderId="1" xfId="0" applyNumberFormat="1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right"/>
    </xf>
    <xf numFmtId="0" fontId="3" fillId="0" borderId="5" xfId="0" applyFont="1" applyFill="1" applyBorder="1" applyAlignment="1">
      <alignment horizontal="right"/>
    </xf>
    <xf numFmtId="0" fontId="3" fillId="0" borderId="4" xfId="0" applyFont="1" applyFill="1" applyBorder="1" applyAlignment="1">
      <alignment horizontal="right"/>
    </xf>
    <xf numFmtId="164" fontId="3" fillId="0" borderId="1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4" fillId="0" borderId="3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164" fontId="3" fillId="0" borderId="3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0" fontId="4" fillId="0" borderId="1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92"/>
  <sheetViews>
    <sheetView tabSelected="1" topLeftCell="A172" zoomScale="150" workbookViewId="0">
      <selection activeCell="A132" sqref="A132:R132"/>
    </sheetView>
  </sheetViews>
  <sheetFormatPr defaultRowHeight="11.25"/>
  <cols>
    <col min="1" max="18" width="5.42578125" style="1" customWidth="1"/>
    <col min="19" max="16384" width="9.140625" style="1"/>
  </cols>
  <sheetData>
    <row r="1" spans="1:18" ht="54" customHeight="1">
      <c r="A1" s="60" t="s">
        <v>137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</row>
    <row r="2" spans="1:18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</row>
    <row r="4" spans="1:18">
      <c r="A4" s="24" t="s">
        <v>1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</row>
    <row r="5" spans="1:18" ht="113.25" customHeight="1">
      <c r="A5" s="35" t="s">
        <v>138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</row>
    <row r="7" spans="1:18">
      <c r="A7" s="24" t="s">
        <v>2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</row>
    <row r="9" spans="1:18">
      <c r="A9" s="24" t="s">
        <v>3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</row>
    <row r="10" spans="1:18">
      <c r="A10" s="54" t="s">
        <v>4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</row>
    <row r="11" spans="1:18" ht="23.25" customHeight="1">
      <c r="A11" s="35" t="s">
        <v>132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</row>
    <row r="12" spans="1:18">
      <c r="A12" s="1">
        <v>11100</v>
      </c>
      <c r="B12" s="1" t="s">
        <v>5</v>
      </c>
      <c r="C12" s="1">
        <v>30000</v>
      </c>
      <c r="D12" s="1" t="s">
        <v>6</v>
      </c>
      <c r="E12" s="1">
        <f>A12/C12</f>
        <v>0.37</v>
      </c>
      <c r="F12" s="1" t="s">
        <v>7</v>
      </c>
    </row>
    <row r="13" spans="1:18">
      <c r="A13" s="54" t="s">
        <v>8</v>
      </c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</row>
    <row r="14" spans="1:18" ht="25.5" customHeight="1">
      <c r="A14" s="35" t="s">
        <v>136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</row>
    <row r="15" spans="1:18">
      <c r="A15" s="1">
        <v>170</v>
      </c>
      <c r="B15" s="1" t="s">
        <v>5</v>
      </c>
      <c r="C15" s="1">
        <v>50</v>
      </c>
      <c r="D15" s="1" t="s">
        <v>6</v>
      </c>
      <c r="E15" s="1">
        <f>A15/C15</f>
        <v>3.4</v>
      </c>
      <c r="F15" s="1" t="s">
        <v>7</v>
      </c>
    </row>
    <row r="16" spans="1:18">
      <c r="A16" s="36" t="s">
        <v>9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</row>
    <row r="17" spans="1:18">
      <c r="A17" s="1">
        <f>E12</f>
        <v>0.37</v>
      </c>
      <c r="B17" s="1" t="s">
        <v>10</v>
      </c>
      <c r="C17" s="1">
        <f>E15</f>
        <v>3.4</v>
      </c>
      <c r="D17" s="1" t="s">
        <v>6</v>
      </c>
      <c r="E17" s="1">
        <f>A17+C17</f>
        <v>3.77</v>
      </c>
      <c r="F17" s="1" t="s">
        <v>7</v>
      </c>
    </row>
    <row r="18" spans="1:18">
      <c r="A18" s="54" t="s">
        <v>11</v>
      </c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</row>
    <row r="19" spans="1:18" ht="23.25" customHeight="1">
      <c r="A19" s="35" t="s">
        <v>119</v>
      </c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</row>
    <row r="20" spans="1:18">
      <c r="A20" s="1">
        <v>6000</v>
      </c>
      <c r="B20" s="1" t="s">
        <v>5</v>
      </c>
      <c r="C20" s="1">
        <v>30000</v>
      </c>
      <c r="D20" s="1" t="s">
        <v>6</v>
      </c>
      <c r="E20" s="1">
        <f>A20/C20</f>
        <v>0.2</v>
      </c>
      <c r="F20" s="1" t="s">
        <v>7</v>
      </c>
    </row>
    <row r="21" spans="1:18">
      <c r="A21" s="54" t="s">
        <v>12</v>
      </c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</row>
    <row r="22" spans="1:18" ht="23.25" customHeight="1">
      <c r="A22" s="35" t="s">
        <v>120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</row>
    <row r="23" spans="1:18">
      <c r="A23" s="1">
        <v>480</v>
      </c>
      <c r="B23" s="1" t="s">
        <v>5</v>
      </c>
      <c r="C23" s="1">
        <v>1600</v>
      </c>
      <c r="D23" s="1" t="s">
        <v>6</v>
      </c>
      <c r="E23" s="1">
        <f>A23/C23</f>
        <v>0.3</v>
      </c>
      <c r="F23" s="1" t="s">
        <v>7</v>
      </c>
    </row>
    <row r="24" spans="1:18">
      <c r="A24" s="36" t="s">
        <v>13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</row>
    <row r="25" spans="1:18">
      <c r="A25" s="1">
        <f>E20</f>
        <v>0.2</v>
      </c>
      <c r="B25" s="1" t="s">
        <v>10</v>
      </c>
      <c r="C25" s="1">
        <f>E23</f>
        <v>0.3</v>
      </c>
      <c r="D25" s="1" t="s">
        <v>6</v>
      </c>
      <c r="E25" s="1">
        <f>A25+C25</f>
        <v>0.5</v>
      </c>
      <c r="F25" s="1" t="s">
        <v>7</v>
      </c>
    </row>
    <row r="26" spans="1:18">
      <c r="A26" s="54" t="s">
        <v>14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</row>
    <row r="27" spans="1:18" ht="22.5" customHeight="1">
      <c r="A27" s="35" t="s">
        <v>121</v>
      </c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</row>
    <row r="28" spans="1:18">
      <c r="A28" s="1">
        <v>3450</v>
      </c>
      <c r="B28" s="1" t="s">
        <v>5</v>
      </c>
      <c r="C28" s="1">
        <v>30000</v>
      </c>
      <c r="D28" s="1" t="s">
        <v>6</v>
      </c>
      <c r="E28" s="1">
        <f>A28/C28</f>
        <v>0.115</v>
      </c>
      <c r="F28" s="1" t="s">
        <v>7</v>
      </c>
    </row>
    <row r="29" spans="1:18">
      <c r="A29" s="54" t="s">
        <v>15</v>
      </c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</row>
    <row r="30" spans="1:18" ht="24" customHeight="1">
      <c r="A30" s="35" t="s">
        <v>122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</row>
    <row r="31" spans="1:18">
      <c r="A31" s="1">
        <v>62.3</v>
      </c>
      <c r="B31" s="1" t="s">
        <v>5</v>
      </c>
      <c r="C31" s="1">
        <v>1800</v>
      </c>
      <c r="D31" s="1" t="s">
        <v>6</v>
      </c>
      <c r="E31" s="1">
        <f>A31/C31</f>
        <v>3.4611111111111106E-2</v>
      </c>
      <c r="F31" s="1" t="s">
        <v>7</v>
      </c>
    </row>
    <row r="32" spans="1:18">
      <c r="A32" s="36" t="s">
        <v>18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</row>
    <row r="33" spans="1:18">
      <c r="A33" s="1">
        <f>E28</f>
        <v>0.115</v>
      </c>
      <c r="B33" s="1" t="s">
        <v>10</v>
      </c>
      <c r="C33" s="1">
        <f>E31</f>
        <v>3.4611111111111106E-2</v>
      </c>
      <c r="D33" s="1" t="s">
        <v>6</v>
      </c>
      <c r="E33" s="1">
        <f>A33+C33</f>
        <v>0.14961111111111111</v>
      </c>
      <c r="F33" s="1" t="s">
        <v>7</v>
      </c>
    </row>
    <row r="34" spans="1:18">
      <c r="A34" s="54" t="s">
        <v>16</v>
      </c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</row>
    <row r="35" spans="1:18" ht="21.75" customHeight="1">
      <c r="A35" s="35" t="s">
        <v>123</v>
      </c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</row>
    <row r="36" spans="1:18">
      <c r="A36" s="1">
        <v>3000</v>
      </c>
      <c r="B36" s="1" t="s">
        <v>5</v>
      </c>
      <c r="C36" s="1">
        <v>1500</v>
      </c>
      <c r="D36" s="1" t="s">
        <v>6</v>
      </c>
      <c r="E36" s="1">
        <f>A36/C36</f>
        <v>2</v>
      </c>
      <c r="F36" s="1" t="s">
        <v>7</v>
      </c>
    </row>
    <row r="37" spans="1:18">
      <c r="A37" s="54" t="s">
        <v>17</v>
      </c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</row>
    <row r="38" spans="1:18" ht="22.5" customHeight="1">
      <c r="A38" s="35" t="s">
        <v>124</v>
      </c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</row>
    <row r="39" spans="1:18">
      <c r="A39" s="1">
        <v>18000</v>
      </c>
      <c r="B39" s="1" t="s">
        <v>5</v>
      </c>
      <c r="C39" s="1">
        <v>1000</v>
      </c>
      <c r="D39" s="1" t="s">
        <v>6</v>
      </c>
      <c r="E39" s="1">
        <f>A39/C39</f>
        <v>18</v>
      </c>
      <c r="F39" s="1" t="s">
        <v>7</v>
      </c>
    </row>
    <row r="40" spans="1:18">
      <c r="A40" s="36" t="s">
        <v>19</v>
      </c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</row>
    <row r="41" spans="1:18">
      <c r="A41" s="1">
        <f>E36</f>
        <v>2</v>
      </c>
      <c r="B41" s="1" t="s">
        <v>10</v>
      </c>
      <c r="C41" s="1">
        <f>E39</f>
        <v>18</v>
      </c>
      <c r="D41" s="1" t="s">
        <v>6</v>
      </c>
      <c r="E41" s="1">
        <f>A41+C41</f>
        <v>20</v>
      </c>
      <c r="F41" s="1" t="s">
        <v>7</v>
      </c>
    </row>
    <row r="43" spans="1:18" s="13" customFormat="1">
      <c r="B43" s="53" t="s">
        <v>20</v>
      </c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</row>
    <row r="44" spans="1:18" s="13" customFormat="1" ht="11.25" customHeight="1">
      <c r="B44" s="14" t="s">
        <v>21</v>
      </c>
      <c r="C44" s="67" t="s">
        <v>22</v>
      </c>
      <c r="D44" s="67"/>
      <c r="E44" s="67"/>
      <c r="F44" s="67"/>
      <c r="G44" s="67"/>
      <c r="H44" s="67" t="s">
        <v>23</v>
      </c>
      <c r="I44" s="67"/>
      <c r="J44" s="67" t="s">
        <v>30</v>
      </c>
      <c r="K44" s="67"/>
      <c r="L44" s="67" t="s">
        <v>24</v>
      </c>
      <c r="M44" s="67"/>
    </row>
    <row r="45" spans="1:18" s="13" customFormat="1" ht="11.25" customHeight="1">
      <c r="B45" s="14">
        <v>1</v>
      </c>
      <c r="C45" s="52" t="s">
        <v>25</v>
      </c>
      <c r="D45" s="52"/>
      <c r="E45" s="52"/>
      <c r="F45" s="52"/>
      <c r="G45" s="52"/>
      <c r="H45" s="55">
        <v>3</v>
      </c>
      <c r="I45" s="55"/>
      <c r="J45" s="55">
        <f>E17</f>
        <v>3.77</v>
      </c>
      <c r="K45" s="55"/>
      <c r="L45" s="55">
        <f>H45*J45</f>
        <v>11.31</v>
      </c>
      <c r="M45" s="55"/>
    </row>
    <row r="46" spans="1:18" s="13" customFormat="1" ht="11.25" customHeight="1">
      <c r="B46" s="14">
        <v>2</v>
      </c>
      <c r="C46" s="52" t="s">
        <v>27</v>
      </c>
      <c r="D46" s="52"/>
      <c r="E46" s="52"/>
      <c r="F46" s="52"/>
      <c r="G46" s="52"/>
      <c r="H46" s="55">
        <v>9.3000000000000007</v>
      </c>
      <c r="I46" s="55"/>
      <c r="J46" s="55">
        <f>E25</f>
        <v>0.5</v>
      </c>
      <c r="K46" s="55"/>
      <c r="L46" s="55">
        <f>H46*J46</f>
        <v>4.6500000000000004</v>
      </c>
      <c r="M46" s="55"/>
    </row>
    <row r="47" spans="1:18" s="13" customFormat="1" ht="11.25" customHeight="1">
      <c r="B47" s="17">
        <v>3</v>
      </c>
      <c r="C47" s="62" t="s">
        <v>26</v>
      </c>
      <c r="D47" s="63"/>
      <c r="E47" s="63"/>
      <c r="F47" s="63"/>
      <c r="G47" s="64"/>
      <c r="H47" s="55">
        <v>9.3000000000000007</v>
      </c>
      <c r="I47" s="55"/>
      <c r="J47" s="55">
        <f>E33</f>
        <v>0.14961111111111111</v>
      </c>
      <c r="K47" s="55"/>
      <c r="L47" s="55">
        <f>H47*J47</f>
        <v>1.3913833333333334</v>
      </c>
      <c r="M47" s="55"/>
    </row>
    <row r="48" spans="1:18" s="13" customFormat="1" ht="11.25" customHeight="1">
      <c r="B48" s="14">
        <v>4</v>
      </c>
      <c r="C48" s="52" t="s">
        <v>28</v>
      </c>
      <c r="D48" s="52"/>
      <c r="E48" s="52"/>
      <c r="F48" s="52"/>
      <c r="G48" s="52"/>
      <c r="H48" s="55">
        <v>2.46</v>
      </c>
      <c r="I48" s="55"/>
      <c r="J48" s="55">
        <v>2.4E-2</v>
      </c>
      <c r="K48" s="55"/>
      <c r="L48" s="55">
        <f>H48*J48</f>
        <v>5.9040000000000002E-2</v>
      </c>
      <c r="M48" s="55"/>
    </row>
    <row r="49" spans="1:18" s="13" customFormat="1">
      <c r="B49" s="56" t="s">
        <v>29</v>
      </c>
      <c r="C49" s="57"/>
      <c r="D49" s="57"/>
      <c r="E49" s="57"/>
      <c r="F49" s="57"/>
      <c r="G49" s="57"/>
      <c r="H49" s="57"/>
      <c r="I49" s="57"/>
      <c r="J49" s="57"/>
      <c r="K49" s="58"/>
      <c r="L49" s="59">
        <f>SUM(L45:M48)</f>
        <v>17.410423333333334</v>
      </c>
      <c r="M49" s="53"/>
    </row>
    <row r="50" spans="1:18" s="13" customFormat="1"/>
    <row r="51" spans="1:18" s="13" customFormat="1">
      <c r="A51" s="49" t="s">
        <v>31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</row>
    <row r="52" spans="1:18" s="13" customFormat="1">
      <c r="A52" s="51" t="s">
        <v>32</v>
      </c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</row>
    <row r="53" spans="1:18" s="13" customFormat="1">
      <c r="B53" s="13" t="s">
        <v>33</v>
      </c>
      <c r="G53" s="13">
        <v>7.5</v>
      </c>
      <c r="H53" s="13" t="s">
        <v>37</v>
      </c>
      <c r="I53" s="13">
        <v>6</v>
      </c>
      <c r="J53" s="13" t="s">
        <v>38</v>
      </c>
      <c r="K53" s="13" t="s">
        <v>6</v>
      </c>
      <c r="L53" s="13">
        <f t="shared" ref="L53:L56" si="0">G53*I53</f>
        <v>45</v>
      </c>
      <c r="M53" s="13" t="s">
        <v>39</v>
      </c>
    </row>
    <row r="54" spans="1:18" s="13" customFormat="1">
      <c r="B54" s="13" t="s">
        <v>34</v>
      </c>
      <c r="G54" s="13">
        <v>1.1000000000000001</v>
      </c>
      <c r="H54" s="13" t="s">
        <v>37</v>
      </c>
      <c r="I54" s="13">
        <v>4</v>
      </c>
      <c r="J54" s="13" t="s">
        <v>38</v>
      </c>
      <c r="K54" s="13" t="s">
        <v>6</v>
      </c>
      <c r="L54" s="13">
        <f t="shared" si="0"/>
        <v>4.4000000000000004</v>
      </c>
      <c r="M54" s="13" t="s">
        <v>39</v>
      </c>
    </row>
    <row r="55" spans="1:18" s="13" customFormat="1">
      <c r="B55" s="13" t="s">
        <v>35</v>
      </c>
      <c r="G55" s="13">
        <v>4</v>
      </c>
      <c r="H55" s="13" t="s">
        <v>37</v>
      </c>
      <c r="I55" s="13">
        <v>6</v>
      </c>
      <c r="J55" s="13" t="s">
        <v>38</v>
      </c>
      <c r="K55" s="13" t="s">
        <v>6</v>
      </c>
      <c r="L55" s="13">
        <f t="shared" si="0"/>
        <v>24</v>
      </c>
      <c r="M55" s="13" t="s">
        <v>39</v>
      </c>
    </row>
    <row r="56" spans="1:18" s="13" customFormat="1">
      <c r="B56" s="13" t="s">
        <v>36</v>
      </c>
      <c r="G56" s="13">
        <v>0.75</v>
      </c>
      <c r="H56" s="13" t="s">
        <v>37</v>
      </c>
      <c r="I56" s="13">
        <v>3</v>
      </c>
      <c r="J56" s="13" t="s">
        <v>38</v>
      </c>
      <c r="K56" s="13" t="s">
        <v>6</v>
      </c>
      <c r="L56" s="13">
        <f t="shared" si="0"/>
        <v>2.25</v>
      </c>
      <c r="M56" s="13" t="s">
        <v>39</v>
      </c>
    </row>
    <row r="57" spans="1:18" s="13" customFormat="1">
      <c r="L57" s="13">
        <f>SUM(L53:L56)</f>
        <v>75.650000000000006</v>
      </c>
      <c r="M57" s="13" t="s">
        <v>39</v>
      </c>
    </row>
    <row r="58" spans="1:18" s="13" customFormat="1">
      <c r="A58" s="48" t="s">
        <v>125</v>
      </c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</row>
    <row r="59" spans="1:18" s="13" customFormat="1">
      <c r="A59" s="48" t="s">
        <v>40</v>
      </c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</row>
    <row r="60" spans="1:18" s="13" customFormat="1">
      <c r="A60" s="13">
        <v>4.29</v>
      </c>
      <c r="B60" s="13" t="s">
        <v>37</v>
      </c>
      <c r="C60" s="13">
        <f>L57</f>
        <v>75.650000000000006</v>
      </c>
      <c r="D60" s="13" t="s">
        <v>6</v>
      </c>
      <c r="E60" s="13">
        <f>A60*C60</f>
        <v>324.5385</v>
      </c>
      <c r="F60" s="13" t="s">
        <v>7</v>
      </c>
    </row>
    <row r="61" spans="1:18" s="13" customFormat="1" ht="11.25" customHeight="1">
      <c r="A61" s="50" t="s">
        <v>139</v>
      </c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</row>
    <row r="62" spans="1:18" s="13" customFormat="1">
      <c r="A62" s="15" t="s">
        <v>41</v>
      </c>
      <c r="B62" s="15" t="s">
        <v>42</v>
      </c>
      <c r="H62" s="13">
        <f>E60</f>
        <v>324.5385</v>
      </c>
      <c r="I62" s="13" t="s">
        <v>5</v>
      </c>
      <c r="J62" s="13">
        <v>1200</v>
      </c>
      <c r="K62" s="13" t="s">
        <v>6</v>
      </c>
      <c r="L62" s="13">
        <f>H62/J62</f>
        <v>0.27044875000000002</v>
      </c>
      <c r="M62" s="13" t="s">
        <v>7</v>
      </c>
    </row>
    <row r="64" spans="1:18">
      <c r="A64" s="24" t="s">
        <v>43</v>
      </c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</row>
    <row r="65" spans="1:18" ht="11.25" customHeight="1">
      <c r="A65" s="35" t="s">
        <v>131</v>
      </c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</row>
    <row r="66" spans="1:18">
      <c r="A66" s="1">
        <v>15000</v>
      </c>
      <c r="B66" s="1" t="s">
        <v>5</v>
      </c>
      <c r="C66" s="1" t="s">
        <v>118</v>
      </c>
      <c r="D66" s="1" t="s">
        <v>6</v>
      </c>
      <c r="E66" s="1">
        <f>A66/12/23</f>
        <v>54.347826086956523</v>
      </c>
      <c r="F66" s="1" t="s">
        <v>7</v>
      </c>
    </row>
    <row r="67" spans="1:18">
      <c r="A67" s="2" t="s">
        <v>41</v>
      </c>
      <c r="B67" s="2" t="s">
        <v>42</v>
      </c>
      <c r="H67" s="1">
        <f>E66</f>
        <v>54.347826086956523</v>
      </c>
      <c r="I67" s="1" t="s">
        <v>5</v>
      </c>
      <c r="J67" s="1">
        <v>1200</v>
      </c>
      <c r="K67" s="1" t="s">
        <v>6</v>
      </c>
      <c r="L67" s="1">
        <f>H67/J67</f>
        <v>4.5289855072463768E-2</v>
      </c>
      <c r="M67" s="1" t="s">
        <v>7</v>
      </c>
    </row>
    <row r="69" spans="1:18" s="13" customFormat="1">
      <c r="A69" s="49" t="s">
        <v>45</v>
      </c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</row>
    <row r="70" spans="1:18">
      <c r="A70" s="4" t="s">
        <v>46</v>
      </c>
    </row>
    <row r="71" spans="1:18" ht="11.25" customHeight="1">
      <c r="A71" s="36" t="s">
        <v>128</v>
      </c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</row>
    <row r="72" spans="1:18">
      <c r="A72" s="4" t="s">
        <v>47</v>
      </c>
    </row>
    <row r="73" spans="1:18">
      <c r="A73" s="36" t="s">
        <v>129</v>
      </c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</row>
    <row r="74" spans="1:18">
      <c r="A74" s="4" t="s">
        <v>48</v>
      </c>
    </row>
    <row r="75" spans="1:18">
      <c r="A75" s="36" t="s">
        <v>130</v>
      </c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</row>
    <row r="76" spans="1:18">
      <c r="A76" s="1">
        <f>A60</f>
        <v>4.29</v>
      </c>
      <c r="B76" s="1" t="s">
        <v>37</v>
      </c>
      <c r="C76" s="1">
        <v>0.4</v>
      </c>
      <c r="D76" s="1" t="s">
        <v>37</v>
      </c>
      <c r="E76" s="1">
        <v>4</v>
      </c>
      <c r="F76" s="1" t="s">
        <v>37</v>
      </c>
      <c r="G76" s="1">
        <v>8</v>
      </c>
      <c r="H76" s="1" t="s">
        <v>6</v>
      </c>
      <c r="I76" s="1">
        <f>A76*C76*E76*G76</f>
        <v>54.912000000000006</v>
      </c>
      <c r="J76" s="1" t="s">
        <v>39</v>
      </c>
    </row>
    <row r="77" spans="1:18">
      <c r="A77" s="1" t="s">
        <v>49</v>
      </c>
      <c r="C77" s="1">
        <v>23</v>
      </c>
      <c r="D77" s="1" t="s">
        <v>37</v>
      </c>
      <c r="E77" s="1">
        <f>I76</f>
        <v>54.912000000000006</v>
      </c>
      <c r="F77" s="1" t="s">
        <v>6</v>
      </c>
      <c r="G77" s="1">
        <f>C77*E77</f>
        <v>1262.9760000000001</v>
      </c>
      <c r="H77" s="1" t="s">
        <v>7</v>
      </c>
    </row>
    <row r="78" spans="1:18">
      <c r="A78" s="2" t="s">
        <v>50</v>
      </c>
      <c r="B78" s="2"/>
    </row>
    <row r="79" spans="1:18">
      <c r="A79" s="1">
        <v>6000</v>
      </c>
      <c r="B79" s="3" t="s">
        <v>10</v>
      </c>
      <c r="C79" s="1">
        <v>600</v>
      </c>
      <c r="D79" s="1" t="s">
        <v>10</v>
      </c>
      <c r="E79" s="1">
        <f>G77</f>
        <v>1262.9760000000001</v>
      </c>
      <c r="F79" s="1" t="s">
        <v>6</v>
      </c>
      <c r="G79" s="1">
        <f>A79+C79+E79</f>
        <v>7862.9760000000006</v>
      </c>
      <c r="H79" s="1" t="s">
        <v>7</v>
      </c>
      <c r="I79" s="1" t="s">
        <v>44</v>
      </c>
      <c r="K79" s="1">
        <f>G79</f>
        <v>7862.9760000000006</v>
      </c>
      <c r="L79" s="1" t="s">
        <v>5</v>
      </c>
      <c r="M79" s="1">
        <v>23</v>
      </c>
      <c r="N79" s="1" t="s">
        <v>6</v>
      </c>
      <c r="O79" s="1">
        <f>K79/22</f>
        <v>357.40800000000002</v>
      </c>
      <c r="P79" s="1" t="s">
        <v>7</v>
      </c>
      <c r="Q79" s="1" t="s">
        <v>51</v>
      </c>
    </row>
    <row r="80" spans="1:18">
      <c r="A80" s="2" t="s">
        <v>41</v>
      </c>
      <c r="B80" s="2" t="s">
        <v>42</v>
      </c>
      <c r="H80" s="1">
        <f>O79</f>
        <v>357.40800000000002</v>
      </c>
      <c r="I80" s="1" t="s">
        <v>5</v>
      </c>
      <c r="J80" s="1">
        <v>1200</v>
      </c>
      <c r="K80" s="1" t="s">
        <v>6</v>
      </c>
      <c r="L80" s="1">
        <f>H80/J80</f>
        <v>0.29783999999999999</v>
      </c>
      <c r="M80" s="1" t="s">
        <v>7</v>
      </c>
    </row>
    <row r="82" spans="1:18">
      <c r="A82" s="24" t="s">
        <v>52</v>
      </c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</row>
    <row r="83" spans="1:18">
      <c r="A83" s="4" t="s">
        <v>53</v>
      </c>
    </row>
    <row r="84" spans="1:18">
      <c r="A84" s="36" t="s">
        <v>133</v>
      </c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</row>
    <row r="85" spans="1:18">
      <c r="A85" s="1">
        <v>380</v>
      </c>
      <c r="B85" s="1" t="s">
        <v>37</v>
      </c>
      <c r="C85" s="1">
        <v>1.5</v>
      </c>
      <c r="D85" s="1" t="s">
        <v>6</v>
      </c>
      <c r="E85" s="1" t="s">
        <v>37</v>
      </c>
      <c r="F85" s="1">
        <v>23</v>
      </c>
      <c r="G85" s="1" t="s">
        <v>6</v>
      </c>
      <c r="H85" s="1">
        <f>A85*C85*F85</f>
        <v>13110</v>
      </c>
      <c r="I85" s="1" t="s">
        <v>7</v>
      </c>
      <c r="J85" s="1" t="s">
        <v>44</v>
      </c>
    </row>
    <row r="86" spans="1:18">
      <c r="A86" s="4"/>
    </row>
    <row r="87" spans="1:18">
      <c r="A87" s="36"/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</row>
    <row r="89" spans="1:18" s="13" customFormat="1">
      <c r="A89" s="16" t="s">
        <v>134</v>
      </c>
    </row>
    <row r="90" spans="1:18" s="13" customFormat="1">
      <c r="A90" s="48"/>
      <c r="B90" s="48"/>
      <c r="C90" s="48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</row>
    <row r="91" spans="1:18" s="13" customFormat="1">
      <c r="A91" s="48" t="s">
        <v>140</v>
      </c>
      <c r="B91" s="48"/>
      <c r="C91" s="48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</row>
    <row r="92" spans="1:18" s="13" customFormat="1"/>
    <row r="93" spans="1:18" s="13" customFormat="1">
      <c r="A93" s="13">
        <v>9</v>
      </c>
      <c r="B93" s="13" t="s">
        <v>37</v>
      </c>
      <c r="C93" s="13">
        <v>7</v>
      </c>
      <c r="D93" s="13" t="s">
        <v>6</v>
      </c>
      <c r="E93" s="13">
        <f>A93*C93</f>
        <v>63</v>
      </c>
    </row>
    <row r="94" spans="1:18" s="13" customFormat="1">
      <c r="C94" s="13">
        <f>E93</f>
        <v>63</v>
      </c>
      <c r="D94" s="13" t="s">
        <v>6</v>
      </c>
      <c r="E94" s="13">
        <f>A94+C94</f>
        <v>63</v>
      </c>
      <c r="F94" s="13" t="s">
        <v>37</v>
      </c>
      <c r="G94" s="13">
        <f>A76</f>
        <v>4.29</v>
      </c>
      <c r="H94" s="13" t="s">
        <v>37</v>
      </c>
      <c r="I94" s="13">
        <v>23</v>
      </c>
      <c r="J94" s="13" t="s">
        <v>6</v>
      </c>
      <c r="K94" s="13">
        <f>E94*G94*I94</f>
        <v>6216.2099999999991</v>
      </c>
      <c r="L94" s="13" t="s">
        <v>7</v>
      </c>
      <c r="M94" s="13" t="s">
        <v>44</v>
      </c>
    </row>
    <row r="95" spans="1:18">
      <c r="A95" s="2" t="s">
        <v>54</v>
      </c>
    </row>
    <row r="96" spans="1:18">
      <c r="A96" s="1">
        <f>H85</f>
        <v>13110</v>
      </c>
      <c r="B96" s="1" t="s">
        <v>10</v>
      </c>
      <c r="C96" s="1">
        <f>I88</f>
        <v>0</v>
      </c>
      <c r="D96" s="1" t="s">
        <v>10</v>
      </c>
      <c r="E96" s="1">
        <f>K94</f>
        <v>6216.2099999999991</v>
      </c>
      <c r="F96" s="1" t="s">
        <v>10</v>
      </c>
      <c r="G96" s="1">
        <v>0</v>
      </c>
      <c r="H96" s="1" t="s">
        <v>6</v>
      </c>
      <c r="I96" s="1">
        <f>A96+C96+E96+G96</f>
        <v>19326.21</v>
      </c>
      <c r="J96" s="1" t="s">
        <v>5</v>
      </c>
      <c r="K96" s="1">
        <v>23</v>
      </c>
      <c r="L96" s="1" t="s">
        <v>6</v>
      </c>
      <c r="M96" s="1">
        <f>I96/K96</f>
        <v>840.27</v>
      </c>
      <c r="N96" s="1" t="s">
        <v>7</v>
      </c>
      <c r="O96" s="1" t="s">
        <v>135</v>
      </c>
    </row>
    <row r="97" spans="1:18">
      <c r="A97" s="2" t="s">
        <v>41</v>
      </c>
      <c r="B97" s="2" t="s">
        <v>42</v>
      </c>
      <c r="H97" s="1">
        <f>M96</f>
        <v>840.27</v>
      </c>
      <c r="I97" s="1" t="s">
        <v>5</v>
      </c>
      <c r="J97" s="1">
        <v>1200</v>
      </c>
      <c r="K97" s="1" t="s">
        <v>6</v>
      </c>
      <c r="L97" s="1">
        <f>H97/J97</f>
        <v>0.70022499999999999</v>
      </c>
      <c r="M97" s="1" t="s">
        <v>7</v>
      </c>
    </row>
    <row r="99" spans="1:18">
      <c r="A99" s="24" t="s">
        <v>55</v>
      </c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</row>
    <row r="100" spans="1:18">
      <c r="A100" s="4" t="s">
        <v>56</v>
      </c>
    </row>
    <row r="101" spans="1:18">
      <c r="A101" s="1" t="s">
        <v>57</v>
      </c>
      <c r="D101" s="1">
        <v>8</v>
      </c>
      <c r="E101" s="1" t="s">
        <v>37</v>
      </c>
      <c r="F101" s="1">
        <v>450</v>
      </c>
      <c r="G101" s="1" t="s">
        <v>6</v>
      </c>
      <c r="H101" s="1">
        <f>D101*F101</f>
        <v>3600</v>
      </c>
    </row>
    <row r="102" spans="1:18">
      <c r="A102" s="1" t="s">
        <v>58</v>
      </c>
      <c r="D102" s="1">
        <v>4</v>
      </c>
      <c r="E102" s="1" t="s">
        <v>37</v>
      </c>
      <c r="F102" s="1">
        <v>700</v>
      </c>
      <c r="G102" s="1" t="s">
        <v>6</v>
      </c>
      <c r="H102" s="1">
        <f>D102*F102</f>
        <v>2800</v>
      </c>
    </row>
    <row r="103" spans="1:18">
      <c r="A103" s="1" t="s">
        <v>59</v>
      </c>
      <c r="D103" s="1">
        <v>4</v>
      </c>
      <c r="E103" s="1" t="s">
        <v>37</v>
      </c>
      <c r="F103" s="1">
        <v>600</v>
      </c>
      <c r="G103" s="1" t="s">
        <v>6</v>
      </c>
      <c r="H103" s="1">
        <f>D103*F103</f>
        <v>2400</v>
      </c>
    </row>
    <row r="104" spans="1:18">
      <c r="A104" s="1" t="s">
        <v>60</v>
      </c>
      <c r="D104" s="1">
        <v>250</v>
      </c>
      <c r="E104" s="1" t="s">
        <v>37</v>
      </c>
      <c r="F104" s="1">
        <v>25</v>
      </c>
      <c r="G104" s="1" t="s">
        <v>6</v>
      </c>
      <c r="H104" s="1">
        <f>D104*F104</f>
        <v>6250</v>
      </c>
    </row>
    <row r="105" spans="1:18">
      <c r="G105" s="1" t="s">
        <v>29</v>
      </c>
      <c r="H105" s="1">
        <f>SUM(H101:H104)</f>
        <v>15050</v>
      </c>
    </row>
    <row r="106" spans="1:18">
      <c r="E106" s="2" t="s">
        <v>61</v>
      </c>
      <c r="H106" s="1">
        <f>H105</f>
        <v>15050</v>
      </c>
      <c r="I106" s="1" t="s">
        <v>5</v>
      </c>
      <c r="J106" s="1">
        <v>12</v>
      </c>
      <c r="K106" s="1" t="s">
        <v>6</v>
      </c>
      <c r="L106" s="1">
        <f>H106/J106</f>
        <v>1254.1666666666667</v>
      </c>
      <c r="M106" s="1" t="s">
        <v>7</v>
      </c>
      <c r="N106" s="1" t="s">
        <v>44</v>
      </c>
    </row>
    <row r="107" spans="1:18">
      <c r="A107" s="4" t="s">
        <v>62</v>
      </c>
    </row>
    <row r="108" spans="1:18">
      <c r="A108" s="1" t="s">
        <v>63</v>
      </c>
      <c r="D108" s="1">
        <v>10</v>
      </c>
      <c r="E108" s="1" t="s">
        <v>37</v>
      </c>
      <c r="F108" s="1">
        <v>200</v>
      </c>
      <c r="G108" s="1" t="s">
        <v>6</v>
      </c>
      <c r="H108" s="1">
        <f>D108*F108</f>
        <v>2000</v>
      </c>
    </row>
    <row r="109" spans="1:18">
      <c r="A109" s="1" t="s">
        <v>64</v>
      </c>
      <c r="D109" s="1">
        <v>20</v>
      </c>
      <c r="E109" s="1" t="s">
        <v>37</v>
      </c>
      <c r="F109" s="1">
        <v>80</v>
      </c>
      <c r="G109" s="1" t="s">
        <v>6</v>
      </c>
      <c r="H109" s="1">
        <f>D109*F109</f>
        <v>1600</v>
      </c>
    </row>
    <row r="110" spans="1:18">
      <c r="A110" s="1" t="s">
        <v>65</v>
      </c>
      <c r="D110" s="1">
        <v>6</v>
      </c>
      <c r="E110" s="1" t="s">
        <v>37</v>
      </c>
      <c r="F110" s="1">
        <v>160</v>
      </c>
      <c r="G110" s="1" t="s">
        <v>6</v>
      </c>
      <c r="H110" s="1">
        <f>D110*F110</f>
        <v>960</v>
      </c>
    </row>
    <row r="111" spans="1:18">
      <c r="A111" s="1" t="s">
        <v>66</v>
      </c>
      <c r="D111" s="1">
        <v>3</v>
      </c>
      <c r="E111" s="1" t="s">
        <v>37</v>
      </c>
      <c r="F111" s="1">
        <v>80</v>
      </c>
      <c r="G111" s="1" t="s">
        <v>6</v>
      </c>
      <c r="H111" s="1">
        <f>D111*F111</f>
        <v>240</v>
      </c>
    </row>
    <row r="112" spans="1:18">
      <c r="G112" s="1" t="s">
        <v>29</v>
      </c>
      <c r="H112" s="1">
        <f>SUM(H108:H111)</f>
        <v>4800</v>
      </c>
    </row>
    <row r="113" spans="1:14">
      <c r="E113" s="2" t="s">
        <v>61</v>
      </c>
      <c r="H113" s="1">
        <f>H112</f>
        <v>4800</v>
      </c>
      <c r="I113" s="1" t="s">
        <v>5</v>
      </c>
      <c r="J113" s="1">
        <v>12</v>
      </c>
      <c r="K113" s="1" t="s">
        <v>6</v>
      </c>
      <c r="L113" s="1">
        <f>H113/J113</f>
        <v>400</v>
      </c>
      <c r="M113" s="1" t="s">
        <v>7</v>
      </c>
      <c r="N113" s="1" t="s">
        <v>44</v>
      </c>
    </row>
    <row r="114" spans="1:14">
      <c r="A114" s="4" t="s">
        <v>67</v>
      </c>
    </row>
    <row r="115" spans="1:14">
      <c r="A115" s="1" t="s">
        <v>68</v>
      </c>
      <c r="D115" s="1">
        <v>250</v>
      </c>
    </row>
    <row r="116" spans="1:14">
      <c r="A116" s="1" t="s">
        <v>69</v>
      </c>
      <c r="D116" s="1">
        <v>500</v>
      </c>
    </row>
    <row r="117" spans="1:14">
      <c r="C117" s="1" t="s">
        <v>29</v>
      </c>
      <c r="D117" s="1">
        <f>SUM(D115:D116)</f>
        <v>750</v>
      </c>
    </row>
    <row r="118" spans="1:14">
      <c r="A118" s="4" t="s">
        <v>70</v>
      </c>
    </row>
    <row r="119" spans="1:14">
      <c r="A119" s="1" t="s">
        <v>71</v>
      </c>
      <c r="D119" s="1">
        <v>4</v>
      </c>
      <c r="E119" s="1" t="s">
        <v>37</v>
      </c>
      <c r="F119" s="1">
        <v>120</v>
      </c>
      <c r="G119" s="1" t="s">
        <v>6</v>
      </c>
      <c r="H119" s="1">
        <f>D119*F119</f>
        <v>480</v>
      </c>
    </row>
    <row r="120" spans="1:14">
      <c r="A120" s="1" t="s">
        <v>72</v>
      </c>
      <c r="D120" s="1">
        <v>12</v>
      </c>
      <c r="E120" s="1" t="s">
        <v>37</v>
      </c>
      <c r="F120" s="1">
        <v>70</v>
      </c>
      <c r="G120" s="1" t="s">
        <v>6</v>
      </c>
      <c r="H120" s="1">
        <f>D120*F120</f>
        <v>840</v>
      </c>
    </row>
    <row r="121" spans="1:14">
      <c r="A121" s="1" t="s">
        <v>73</v>
      </c>
      <c r="D121" s="1">
        <v>1</v>
      </c>
      <c r="E121" s="1" t="s">
        <v>37</v>
      </c>
      <c r="F121" s="1">
        <v>600</v>
      </c>
      <c r="G121" s="1" t="s">
        <v>6</v>
      </c>
      <c r="H121" s="1">
        <f>D121*F121</f>
        <v>600</v>
      </c>
    </row>
    <row r="122" spans="1:14">
      <c r="G122" s="1" t="s">
        <v>29</v>
      </c>
      <c r="H122" s="1">
        <f>SUM(H119:H121)</f>
        <v>1920</v>
      </c>
    </row>
    <row r="123" spans="1:14">
      <c r="E123" s="2" t="s">
        <v>61</v>
      </c>
      <c r="H123" s="1">
        <f>H122</f>
        <v>1920</v>
      </c>
      <c r="I123" s="1" t="s">
        <v>5</v>
      </c>
      <c r="J123" s="1">
        <v>12</v>
      </c>
      <c r="K123" s="1" t="s">
        <v>6</v>
      </c>
      <c r="L123" s="1">
        <f>H123/J123</f>
        <v>160</v>
      </c>
      <c r="M123" s="1" t="s">
        <v>7</v>
      </c>
      <c r="N123" s="1" t="s">
        <v>44</v>
      </c>
    </row>
    <row r="124" spans="1:14">
      <c r="A124" s="4" t="s">
        <v>74</v>
      </c>
    </row>
    <row r="125" spans="1:14">
      <c r="D125" s="1">
        <v>500</v>
      </c>
      <c r="E125" s="1" t="s">
        <v>7</v>
      </c>
      <c r="F125" s="1" t="s">
        <v>44</v>
      </c>
    </row>
    <row r="126" spans="1:14">
      <c r="A126" s="4" t="s">
        <v>75</v>
      </c>
    </row>
    <row r="127" spans="1:14">
      <c r="D127" s="1">
        <v>12000</v>
      </c>
      <c r="E127" s="1" t="s">
        <v>7</v>
      </c>
      <c r="F127" s="1" t="s">
        <v>44</v>
      </c>
    </row>
    <row r="128" spans="1:14">
      <c r="A128" s="2" t="s">
        <v>76</v>
      </c>
    </row>
    <row r="129" spans="1:18">
      <c r="A129" s="1">
        <f>L106</f>
        <v>1254.1666666666667</v>
      </c>
      <c r="B129" s="1" t="s">
        <v>10</v>
      </c>
      <c r="C129" s="1">
        <f>L113</f>
        <v>400</v>
      </c>
      <c r="D129" s="1" t="s">
        <v>10</v>
      </c>
      <c r="E129" s="1">
        <f>L123</f>
        <v>160</v>
      </c>
      <c r="F129" s="1" t="s">
        <v>10</v>
      </c>
      <c r="G129" s="1">
        <f>D125</f>
        <v>500</v>
      </c>
      <c r="H129" s="1" t="s">
        <v>10</v>
      </c>
      <c r="I129" s="1">
        <f>D127</f>
        <v>12000</v>
      </c>
      <c r="J129" s="1" t="s">
        <v>6</v>
      </c>
      <c r="K129" s="1">
        <f>A129+C129+E129+G129+I129</f>
        <v>14314.166666666668</v>
      </c>
      <c r="L129" s="1" t="s">
        <v>5</v>
      </c>
      <c r="M129" s="1">
        <v>23</v>
      </c>
      <c r="N129" s="1" t="s">
        <v>6</v>
      </c>
      <c r="O129" s="1">
        <f>K129/22</f>
        <v>650.64393939393949</v>
      </c>
      <c r="P129" s="1" t="s">
        <v>7</v>
      </c>
    </row>
    <row r="130" spans="1:18">
      <c r="A130" s="2" t="s">
        <v>41</v>
      </c>
      <c r="B130" s="2" t="s">
        <v>42</v>
      </c>
      <c r="H130" s="1">
        <f>O129</f>
        <v>650.64393939393949</v>
      </c>
      <c r="I130" s="1" t="s">
        <v>5</v>
      </c>
      <c r="J130" s="1">
        <v>1200</v>
      </c>
      <c r="K130" s="1" t="s">
        <v>6</v>
      </c>
      <c r="L130" s="1">
        <f>H130/J130</f>
        <v>0.5422032828282829</v>
      </c>
      <c r="M130" s="1" t="s">
        <v>7</v>
      </c>
    </row>
    <row r="132" spans="1:18">
      <c r="A132" s="24" t="s">
        <v>77</v>
      </c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</row>
    <row r="133" spans="1:18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</row>
    <row r="134" spans="1:18">
      <c r="B134" s="7" t="s">
        <v>21</v>
      </c>
      <c r="C134" s="20" t="s">
        <v>78</v>
      </c>
      <c r="D134" s="20"/>
      <c r="E134" s="20"/>
      <c r="F134" s="20"/>
      <c r="G134" s="20"/>
      <c r="H134" s="20" t="s">
        <v>82</v>
      </c>
      <c r="I134" s="20"/>
      <c r="J134" s="20" t="s">
        <v>84</v>
      </c>
      <c r="K134" s="20"/>
      <c r="L134" s="20" t="s">
        <v>83</v>
      </c>
      <c r="M134" s="20"/>
    </row>
    <row r="135" spans="1:18">
      <c r="B135" s="7">
        <v>1</v>
      </c>
      <c r="C135" s="18" t="s">
        <v>79</v>
      </c>
      <c r="D135" s="18"/>
      <c r="E135" s="18"/>
      <c r="F135" s="18"/>
      <c r="G135" s="18"/>
      <c r="H135" s="20">
        <v>1</v>
      </c>
      <c r="I135" s="20"/>
      <c r="J135" s="21">
        <v>23000</v>
      </c>
      <c r="K135" s="20"/>
      <c r="L135" s="22">
        <f>J135*H135</f>
        <v>23000</v>
      </c>
      <c r="M135" s="22"/>
    </row>
    <row r="136" spans="1:18">
      <c r="B136" s="7">
        <v>2</v>
      </c>
      <c r="C136" s="18" t="s">
        <v>80</v>
      </c>
      <c r="D136" s="18"/>
      <c r="E136" s="18"/>
      <c r="F136" s="18"/>
      <c r="G136" s="18"/>
      <c r="H136" s="20">
        <v>1</v>
      </c>
      <c r="I136" s="20"/>
      <c r="J136" s="21">
        <v>23000</v>
      </c>
      <c r="K136" s="20"/>
      <c r="L136" s="22">
        <f>J136*H136</f>
        <v>23000</v>
      </c>
      <c r="M136" s="22"/>
    </row>
    <row r="137" spans="1:18">
      <c r="B137" s="7">
        <v>3</v>
      </c>
      <c r="C137" s="18" t="s">
        <v>81</v>
      </c>
      <c r="D137" s="18"/>
      <c r="E137" s="18"/>
      <c r="F137" s="18"/>
      <c r="G137" s="18"/>
      <c r="H137" s="20">
        <v>2</v>
      </c>
      <c r="I137" s="20"/>
      <c r="J137" s="21">
        <v>20000</v>
      </c>
      <c r="K137" s="20"/>
      <c r="L137" s="22">
        <f>J137*H137</f>
        <v>40000</v>
      </c>
      <c r="M137" s="22"/>
    </row>
    <row r="138" spans="1:18">
      <c r="B138" s="46" t="s">
        <v>29</v>
      </c>
      <c r="C138" s="46"/>
      <c r="D138" s="46"/>
      <c r="E138" s="46"/>
      <c r="F138" s="46"/>
      <c r="G138" s="46"/>
      <c r="H138" s="46"/>
      <c r="I138" s="46"/>
      <c r="J138" s="46"/>
      <c r="K138" s="46"/>
      <c r="L138" s="22">
        <f>SUM(L135:M137)</f>
        <v>86000</v>
      </c>
      <c r="M138" s="20"/>
    </row>
    <row r="139" spans="1:18">
      <c r="A139" s="2" t="s">
        <v>85</v>
      </c>
      <c r="F139" s="47">
        <f>L138</f>
        <v>86000</v>
      </c>
      <c r="G139" s="47"/>
      <c r="H139" s="1" t="s">
        <v>5</v>
      </c>
      <c r="I139" s="1">
        <v>23</v>
      </c>
      <c r="J139" s="1" t="s">
        <v>6</v>
      </c>
      <c r="K139" s="1">
        <f>F139/I139</f>
        <v>3739.1304347826085</v>
      </c>
      <c r="L139" s="1" t="s">
        <v>7</v>
      </c>
      <c r="M139" s="1" t="s">
        <v>135</v>
      </c>
    </row>
    <row r="140" spans="1:18">
      <c r="A140" s="2" t="s">
        <v>41</v>
      </c>
      <c r="B140" s="2" t="s">
        <v>42</v>
      </c>
      <c r="H140" s="1">
        <f>K139</f>
        <v>3739.1304347826085</v>
      </c>
      <c r="I140" s="1" t="s">
        <v>5</v>
      </c>
      <c r="J140" s="1">
        <v>1200</v>
      </c>
      <c r="K140" s="1" t="s">
        <v>6</v>
      </c>
      <c r="L140" s="1">
        <f>H140/J140</f>
        <v>3.1159420289855073</v>
      </c>
      <c r="M140" s="1" t="s">
        <v>7</v>
      </c>
    </row>
    <row r="142" spans="1:18">
      <c r="A142" s="24" t="s">
        <v>141</v>
      </c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</row>
    <row r="144" spans="1:18">
      <c r="B144" s="7" t="s">
        <v>21</v>
      </c>
      <c r="C144" s="20" t="s">
        <v>86</v>
      </c>
      <c r="D144" s="20"/>
      <c r="E144" s="20"/>
      <c r="F144" s="20"/>
      <c r="G144" s="20"/>
      <c r="H144" s="20" t="s">
        <v>82</v>
      </c>
      <c r="I144" s="20"/>
      <c r="J144" s="20" t="s">
        <v>87</v>
      </c>
      <c r="K144" s="20"/>
      <c r="L144" s="20" t="s">
        <v>83</v>
      </c>
      <c r="M144" s="20"/>
    </row>
    <row r="145" spans="1:18">
      <c r="B145" s="43" t="s">
        <v>88</v>
      </c>
      <c r="C145" s="44"/>
      <c r="D145" s="44"/>
      <c r="E145" s="44"/>
      <c r="F145" s="44"/>
      <c r="G145" s="44"/>
      <c r="H145" s="44"/>
      <c r="I145" s="44"/>
      <c r="J145" s="44"/>
      <c r="K145" s="44"/>
      <c r="L145" s="44"/>
      <c r="M145" s="45"/>
    </row>
    <row r="146" spans="1:18">
      <c r="B146" s="7">
        <v>1</v>
      </c>
      <c r="C146" s="18" t="s">
        <v>142</v>
      </c>
      <c r="D146" s="18"/>
      <c r="E146" s="18"/>
      <c r="F146" s="18"/>
      <c r="G146" s="18"/>
      <c r="H146" s="20">
        <v>1</v>
      </c>
      <c r="I146" s="20"/>
      <c r="J146" s="21">
        <v>640000</v>
      </c>
      <c r="K146" s="20"/>
      <c r="L146" s="22">
        <f>J146*H146</f>
        <v>640000</v>
      </c>
      <c r="M146" s="22"/>
    </row>
    <row r="147" spans="1:18">
      <c r="B147" s="7">
        <v>2</v>
      </c>
      <c r="C147" s="18" t="s">
        <v>89</v>
      </c>
      <c r="D147" s="18"/>
      <c r="E147" s="18"/>
      <c r="F147" s="18"/>
      <c r="G147" s="18"/>
      <c r="H147" s="20">
        <v>1</v>
      </c>
      <c r="I147" s="20"/>
      <c r="J147" s="21">
        <v>70000</v>
      </c>
      <c r="K147" s="20"/>
      <c r="L147" s="22">
        <f>J147*H147</f>
        <v>70000</v>
      </c>
      <c r="M147" s="22"/>
    </row>
    <row r="148" spans="1:18">
      <c r="B148" s="7">
        <v>3</v>
      </c>
      <c r="C148" s="18" t="s">
        <v>90</v>
      </c>
      <c r="D148" s="18"/>
      <c r="E148" s="18"/>
      <c r="F148" s="18"/>
      <c r="G148" s="18"/>
      <c r="H148" s="20">
        <v>1</v>
      </c>
      <c r="I148" s="20"/>
      <c r="J148" s="21">
        <v>60000</v>
      </c>
      <c r="K148" s="20"/>
      <c r="L148" s="22">
        <f>J148*H148</f>
        <v>60000</v>
      </c>
      <c r="M148" s="22"/>
    </row>
    <row r="149" spans="1:18" ht="11.25" customHeight="1">
      <c r="B149" s="7">
        <v>4</v>
      </c>
      <c r="C149" s="18"/>
      <c r="D149" s="18"/>
      <c r="E149" s="18"/>
      <c r="F149" s="18"/>
      <c r="G149" s="18"/>
      <c r="H149" s="20"/>
      <c r="I149" s="20"/>
      <c r="J149" s="37" t="s">
        <v>29</v>
      </c>
      <c r="K149" s="27"/>
      <c r="L149" s="22">
        <f>SUM(L146:M148)</f>
        <v>770000</v>
      </c>
      <c r="M149" s="22"/>
    </row>
    <row r="150" spans="1:18">
      <c r="B150" s="43" t="s">
        <v>91</v>
      </c>
      <c r="C150" s="44"/>
      <c r="D150" s="44"/>
      <c r="E150" s="44"/>
      <c r="F150" s="44"/>
      <c r="G150" s="44"/>
      <c r="H150" s="44"/>
      <c r="I150" s="44"/>
      <c r="J150" s="44"/>
      <c r="K150" s="44"/>
      <c r="L150" s="44"/>
      <c r="M150" s="45"/>
    </row>
    <row r="151" spans="1:18">
      <c r="B151" s="7">
        <v>5</v>
      </c>
      <c r="C151" s="18" t="s">
        <v>92</v>
      </c>
      <c r="D151" s="18"/>
      <c r="E151" s="18"/>
      <c r="F151" s="18"/>
      <c r="G151" s="18"/>
      <c r="H151" s="20">
        <v>50</v>
      </c>
      <c r="I151" s="20"/>
      <c r="J151" s="21">
        <v>4000</v>
      </c>
      <c r="K151" s="20"/>
      <c r="L151" s="22">
        <f t="shared" ref="L151:L153" si="1">J151*H151</f>
        <v>200000</v>
      </c>
      <c r="M151" s="22"/>
    </row>
    <row r="152" spans="1:18">
      <c r="B152" s="7">
        <v>6</v>
      </c>
      <c r="C152" s="18" t="s">
        <v>93</v>
      </c>
      <c r="D152" s="18"/>
      <c r="E152" s="18"/>
      <c r="F152" s="18"/>
      <c r="G152" s="18"/>
      <c r="H152" s="20">
        <v>300</v>
      </c>
      <c r="I152" s="20"/>
      <c r="J152" s="21">
        <v>600</v>
      </c>
      <c r="K152" s="20"/>
      <c r="L152" s="22">
        <f t="shared" si="1"/>
        <v>180000</v>
      </c>
      <c r="M152" s="22"/>
    </row>
    <row r="153" spans="1:18" ht="11.25" customHeight="1">
      <c r="B153" s="7">
        <v>7</v>
      </c>
      <c r="C153" s="28" t="s">
        <v>94</v>
      </c>
      <c r="D153" s="29"/>
      <c r="E153" s="29"/>
      <c r="F153" s="29"/>
      <c r="G153" s="30"/>
      <c r="H153" s="32">
        <v>15</v>
      </c>
      <c r="I153" s="34"/>
      <c r="J153" s="38">
        <v>400</v>
      </c>
      <c r="K153" s="39"/>
      <c r="L153" s="40">
        <f t="shared" si="1"/>
        <v>6000</v>
      </c>
      <c r="M153" s="41"/>
    </row>
    <row r="154" spans="1:18">
      <c r="B154" s="7">
        <v>8</v>
      </c>
      <c r="C154" s="28"/>
      <c r="D154" s="29"/>
      <c r="E154" s="29"/>
      <c r="F154" s="29"/>
      <c r="G154" s="30"/>
      <c r="H154" s="32"/>
      <c r="I154" s="34"/>
      <c r="J154" s="37" t="s">
        <v>29</v>
      </c>
      <c r="K154" s="42"/>
      <c r="L154" s="40">
        <f>SUM(L151:M153)</f>
        <v>386000</v>
      </c>
      <c r="M154" s="41"/>
    </row>
    <row r="155" spans="1:18">
      <c r="B155" s="43" t="s">
        <v>95</v>
      </c>
      <c r="C155" s="44"/>
      <c r="D155" s="44"/>
      <c r="E155" s="44"/>
      <c r="F155" s="44"/>
      <c r="G155" s="44"/>
      <c r="H155" s="44"/>
      <c r="I155" s="44"/>
      <c r="J155" s="44"/>
      <c r="K155" s="44"/>
      <c r="L155" s="44"/>
      <c r="M155" s="45"/>
    </row>
    <row r="156" spans="1:18">
      <c r="B156" s="7">
        <v>9</v>
      </c>
      <c r="C156" s="18" t="s">
        <v>96</v>
      </c>
      <c r="D156" s="18"/>
      <c r="E156" s="18"/>
      <c r="F156" s="18"/>
      <c r="G156" s="18"/>
      <c r="H156" s="20"/>
      <c r="I156" s="20"/>
      <c r="J156" s="21"/>
      <c r="K156" s="20"/>
      <c r="L156" s="40"/>
      <c r="M156" s="41"/>
    </row>
    <row r="157" spans="1:18">
      <c r="B157" s="7">
        <v>10</v>
      </c>
      <c r="C157" s="18" t="s">
        <v>97</v>
      </c>
      <c r="D157" s="18"/>
      <c r="E157" s="18"/>
      <c r="F157" s="18"/>
      <c r="G157" s="18"/>
      <c r="H157" s="20"/>
      <c r="I157" s="20"/>
      <c r="J157" s="21"/>
      <c r="K157" s="20"/>
      <c r="L157" s="40"/>
      <c r="M157" s="41"/>
    </row>
    <row r="158" spans="1:18">
      <c r="B158" s="7">
        <v>11</v>
      </c>
      <c r="C158" s="25" t="s">
        <v>29</v>
      </c>
      <c r="D158" s="26"/>
      <c r="E158" s="26"/>
      <c r="F158" s="26"/>
      <c r="G158" s="26"/>
      <c r="H158" s="26"/>
      <c r="I158" s="26"/>
      <c r="J158" s="26"/>
      <c r="K158" s="27"/>
      <c r="L158" s="40">
        <f>L149+L154</f>
        <v>1156000</v>
      </c>
      <c r="M158" s="41"/>
    </row>
    <row r="159" spans="1:18">
      <c r="B159" s="10"/>
      <c r="C159" s="11"/>
      <c r="D159" s="11"/>
      <c r="E159" s="11"/>
      <c r="F159" s="11"/>
      <c r="G159" s="11"/>
      <c r="H159" s="11"/>
      <c r="I159" s="11"/>
      <c r="J159" s="11"/>
      <c r="K159" s="11"/>
      <c r="L159" s="12"/>
      <c r="M159" s="12"/>
    </row>
    <row r="160" spans="1:18">
      <c r="A160" s="24" t="s">
        <v>98</v>
      </c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</row>
    <row r="162" spans="1:18" ht="93" customHeight="1">
      <c r="A162" s="35" t="s">
        <v>143</v>
      </c>
      <c r="B162" s="36"/>
      <c r="C162" s="36"/>
      <c r="D162" s="36"/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</row>
    <row r="164" spans="1:18">
      <c r="A164" s="24" t="s">
        <v>99</v>
      </c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</row>
    <row r="166" spans="1:18">
      <c r="B166" s="7" t="s">
        <v>21</v>
      </c>
      <c r="C166" s="32" t="s">
        <v>100</v>
      </c>
      <c r="D166" s="33"/>
      <c r="E166" s="33"/>
      <c r="F166" s="33"/>
      <c r="G166" s="33"/>
      <c r="H166" s="33"/>
      <c r="I166" s="33"/>
      <c r="J166" s="33"/>
      <c r="K166" s="34"/>
      <c r="L166" s="20" t="s">
        <v>83</v>
      </c>
      <c r="M166" s="20"/>
    </row>
    <row r="167" spans="1:18">
      <c r="B167" s="7">
        <v>1</v>
      </c>
      <c r="C167" s="28" t="s">
        <v>25</v>
      </c>
      <c r="D167" s="29"/>
      <c r="E167" s="29"/>
      <c r="F167" s="29"/>
      <c r="G167" s="29"/>
      <c r="H167" s="29"/>
      <c r="I167" s="29"/>
      <c r="J167" s="29"/>
      <c r="K167" s="30"/>
      <c r="L167" s="19">
        <f>L45</f>
        <v>11.31</v>
      </c>
      <c r="M167" s="19"/>
    </row>
    <row r="168" spans="1:18">
      <c r="B168" s="7">
        <v>2</v>
      </c>
      <c r="C168" s="28" t="s">
        <v>27</v>
      </c>
      <c r="D168" s="29"/>
      <c r="E168" s="29"/>
      <c r="F168" s="29"/>
      <c r="G168" s="29"/>
      <c r="H168" s="29"/>
      <c r="I168" s="29"/>
      <c r="J168" s="29"/>
      <c r="K168" s="30"/>
      <c r="L168" s="19">
        <f>L46</f>
        <v>4.6500000000000004</v>
      </c>
      <c r="M168" s="19"/>
    </row>
    <row r="169" spans="1:18">
      <c r="B169" s="7">
        <v>3</v>
      </c>
      <c r="C169" s="28" t="s">
        <v>26</v>
      </c>
      <c r="D169" s="29"/>
      <c r="E169" s="29"/>
      <c r="F169" s="29"/>
      <c r="G169" s="29"/>
      <c r="H169" s="29"/>
      <c r="I169" s="29"/>
      <c r="J169" s="29"/>
      <c r="K169" s="30"/>
      <c r="L169" s="65">
        <f>L47</f>
        <v>1.3913833333333334</v>
      </c>
      <c r="M169" s="66"/>
    </row>
    <row r="170" spans="1:18">
      <c r="B170" s="7">
        <v>4</v>
      </c>
      <c r="C170" s="28" t="s">
        <v>28</v>
      </c>
      <c r="D170" s="29"/>
      <c r="E170" s="29"/>
      <c r="F170" s="29"/>
      <c r="G170" s="29"/>
      <c r="H170" s="29"/>
      <c r="I170" s="29"/>
      <c r="J170" s="29"/>
      <c r="K170" s="30"/>
      <c r="L170" s="19">
        <f>L48</f>
        <v>5.9040000000000002E-2</v>
      </c>
      <c r="M170" s="19"/>
    </row>
    <row r="171" spans="1:18">
      <c r="B171" s="7">
        <v>5</v>
      </c>
      <c r="C171" s="28" t="s">
        <v>101</v>
      </c>
      <c r="D171" s="29"/>
      <c r="E171" s="29"/>
      <c r="F171" s="29"/>
      <c r="G171" s="29"/>
      <c r="H171" s="29"/>
      <c r="I171" s="29"/>
      <c r="J171" s="29"/>
      <c r="K171" s="30"/>
      <c r="L171" s="19">
        <f>L62</f>
        <v>0.27044875000000002</v>
      </c>
      <c r="M171" s="19"/>
    </row>
    <row r="172" spans="1:18">
      <c r="B172" s="7">
        <v>6</v>
      </c>
      <c r="C172" s="28" t="s">
        <v>102</v>
      </c>
      <c r="D172" s="29"/>
      <c r="E172" s="29"/>
      <c r="F172" s="29"/>
      <c r="G172" s="29"/>
      <c r="H172" s="29"/>
      <c r="I172" s="29"/>
      <c r="J172" s="29"/>
      <c r="K172" s="30"/>
      <c r="L172" s="19">
        <f>L67</f>
        <v>4.5289855072463768E-2</v>
      </c>
      <c r="M172" s="19"/>
    </row>
    <row r="173" spans="1:18">
      <c r="B173" s="7">
        <v>7</v>
      </c>
      <c r="C173" s="28" t="s">
        <v>103</v>
      </c>
      <c r="D173" s="29"/>
      <c r="E173" s="29"/>
      <c r="F173" s="29"/>
      <c r="G173" s="29"/>
      <c r="H173" s="29"/>
      <c r="I173" s="29"/>
      <c r="J173" s="29"/>
      <c r="K173" s="30"/>
      <c r="L173" s="19">
        <f>L80</f>
        <v>0.29783999999999999</v>
      </c>
      <c r="M173" s="19"/>
    </row>
    <row r="174" spans="1:18">
      <c r="B174" s="7">
        <v>8</v>
      </c>
      <c r="C174" s="28" t="s">
        <v>104</v>
      </c>
      <c r="D174" s="29"/>
      <c r="E174" s="29"/>
      <c r="F174" s="29"/>
      <c r="G174" s="29"/>
      <c r="H174" s="29"/>
      <c r="I174" s="29"/>
      <c r="J174" s="29"/>
      <c r="K174" s="30"/>
      <c r="L174" s="19">
        <f>L97</f>
        <v>0.70022499999999999</v>
      </c>
      <c r="M174" s="19"/>
    </row>
    <row r="175" spans="1:18">
      <c r="B175" s="7">
        <v>9</v>
      </c>
      <c r="C175" s="28" t="s">
        <v>105</v>
      </c>
      <c r="D175" s="29"/>
      <c r="E175" s="29"/>
      <c r="F175" s="29"/>
      <c r="G175" s="29"/>
      <c r="H175" s="29"/>
      <c r="I175" s="29"/>
      <c r="J175" s="29"/>
      <c r="K175" s="30"/>
      <c r="L175" s="19">
        <f>L130</f>
        <v>0.5422032828282829</v>
      </c>
      <c r="M175" s="19"/>
    </row>
    <row r="176" spans="1:18">
      <c r="B176" s="7">
        <v>10</v>
      </c>
      <c r="C176" s="28" t="s">
        <v>106</v>
      </c>
      <c r="D176" s="29"/>
      <c r="E176" s="29"/>
      <c r="F176" s="29"/>
      <c r="G176" s="29"/>
      <c r="H176" s="29"/>
      <c r="I176" s="29"/>
      <c r="J176" s="29"/>
      <c r="K176" s="30"/>
      <c r="L176" s="19">
        <f>L140</f>
        <v>3.1159420289855073</v>
      </c>
      <c r="M176" s="19"/>
    </row>
    <row r="177" spans="1:18">
      <c r="B177" s="7">
        <v>11</v>
      </c>
      <c r="C177" s="28" t="s">
        <v>126</v>
      </c>
      <c r="D177" s="29"/>
      <c r="E177" s="29"/>
      <c r="F177" s="29"/>
      <c r="G177" s="29"/>
      <c r="H177" s="29"/>
      <c r="I177" s="29"/>
      <c r="J177" s="29"/>
      <c r="K177" s="30"/>
      <c r="L177" s="19">
        <f>L176*0.25</f>
        <v>0.77898550724637683</v>
      </c>
      <c r="M177" s="19"/>
    </row>
    <row r="178" spans="1:18">
      <c r="B178" s="7">
        <v>12</v>
      </c>
      <c r="C178" s="28" t="s">
        <v>107</v>
      </c>
      <c r="D178" s="29"/>
      <c r="E178" s="29"/>
      <c r="F178" s="29"/>
      <c r="G178" s="29"/>
      <c r="H178" s="29"/>
      <c r="I178" s="29"/>
      <c r="J178" s="29"/>
      <c r="K178" s="30"/>
      <c r="L178" s="19">
        <f>SUM(L167:M177)</f>
        <v>23.161357757465964</v>
      </c>
      <c r="M178" s="19"/>
    </row>
    <row r="180" spans="1:18" ht="22.5" customHeight="1">
      <c r="A180" s="31" t="s">
        <v>108</v>
      </c>
      <c r="B180" s="24"/>
      <c r="C180" s="24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</row>
    <row r="181" spans="1:18">
      <c r="A181" s="6"/>
    </row>
    <row r="182" spans="1:18">
      <c r="A182" s="2" t="s">
        <v>127</v>
      </c>
    </row>
    <row r="183" spans="1:18">
      <c r="A183" s="6"/>
    </row>
    <row r="184" spans="1:18">
      <c r="B184" s="7"/>
      <c r="C184" s="18"/>
      <c r="D184" s="18"/>
      <c r="E184" s="18"/>
      <c r="F184" s="18"/>
      <c r="G184" s="18"/>
      <c r="H184" s="20" t="s">
        <v>109</v>
      </c>
      <c r="I184" s="20"/>
      <c r="J184" s="21" t="s">
        <v>110</v>
      </c>
      <c r="K184" s="20"/>
      <c r="L184" s="22" t="s">
        <v>109</v>
      </c>
      <c r="M184" s="22"/>
    </row>
    <row r="185" spans="1:18">
      <c r="B185" s="7">
        <v>1</v>
      </c>
      <c r="C185" s="18" t="s">
        <v>111</v>
      </c>
      <c r="D185" s="18"/>
      <c r="E185" s="18"/>
      <c r="F185" s="18"/>
      <c r="G185" s="18"/>
      <c r="H185" s="20">
        <v>30</v>
      </c>
      <c r="I185" s="20"/>
      <c r="J185" s="21">
        <v>27600</v>
      </c>
      <c r="K185" s="20"/>
      <c r="L185" s="22">
        <f>J185*H185</f>
        <v>828000</v>
      </c>
      <c r="M185" s="22"/>
    </row>
    <row r="186" spans="1:18">
      <c r="B186" s="7">
        <v>2</v>
      </c>
      <c r="C186" s="18" t="s">
        <v>112</v>
      </c>
      <c r="D186" s="18"/>
      <c r="E186" s="18"/>
      <c r="F186" s="18"/>
      <c r="G186" s="18"/>
      <c r="H186" s="19">
        <f>L178</f>
        <v>23.161357757465964</v>
      </c>
      <c r="I186" s="20"/>
      <c r="J186" s="21">
        <v>27600</v>
      </c>
      <c r="K186" s="20"/>
      <c r="L186" s="22">
        <f>J186*H186</f>
        <v>639253.47410606057</v>
      </c>
      <c r="M186" s="22"/>
    </row>
    <row r="187" spans="1:18">
      <c r="B187" s="7">
        <v>3</v>
      </c>
      <c r="C187" s="18" t="s">
        <v>113</v>
      </c>
      <c r="D187" s="18"/>
      <c r="E187" s="18"/>
      <c r="F187" s="18"/>
      <c r="G187" s="18"/>
      <c r="H187" s="20"/>
      <c r="I187" s="20"/>
      <c r="J187" s="21"/>
      <c r="K187" s="20"/>
      <c r="L187" s="22">
        <f>L185*0.06</f>
        <v>49680</v>
      </c>
      <c r="M187" s="22"/>
    </row>
    <row r="188" spans="1:18">
      <c r="B188" s="7">
        <v>4</v>
      </c>
      <c r="C188" s="18" t="s">
        <v>114</v>
      </c>
      <c r="D188" s="18"/>
      <c r="E188" s="18"/>
      <c r="F188" s="18"/>
      <c r="G188" s="18"/>
      <c r="H188" s="19"/>
      <c r="I188" s="20"/>
      <c r="J188" s="21"/>
      <c r="K188" s="20"/>
      <c r="L188" s="22">
        <f>L185-L186-L187</f>
        <v>139066.52589393943</v>
      </c>
      <c r="M188" s="22"/>
    </row>
    <row r="190" spans="1:18">
      <c r="A190" s="2" t="s">
        <v>115</v>
      </c>
    </row>
    <row r="191" spans="1:18" s="9" customFormat="1">
      <c r="A191" s="23">
        <f>L158</f>
        <v>1156000</v>
      </c>
      <c r="B191" s="23"/>
      <c r="C191" s="9" t="s">
        <v>5</v>
      </c>
      <c r="D191" s="23">
        <f>L188</f>
        <v>139066.52589393943</v>
      </c>
      <c r="E191" s="24"/>
      <c r="F191" s="9" t="s">
        <v>6</v>
      </c>
      <c r="G191" s="9">
        <f>A191/D191</f>
        <v>8.3125683378445494</v>
      </c>
      <c r="H191" s="9" t="s">
        <v>117</v>
      </c>
    </row>
    <row r="192" spans="1:18">
      <c r="A192" s="8" t="s">
        <v>144</v>
      </c>
      <c r="D192" s="8" t="s">
        <v>116</v>
      </c>
    </row>
  </sheetData>
  <mergeCells count="188">
    <mergeCell ref="A29:R29"/>
    <mergeCell ref="A21:R21"/>
    <mergeCell ref="A22:R22"/>
    <mergeCell ref="A24:R24"/>
    <mergeCell ref="L44:M44"/>
    <mergeCell ref="L45:M45"/>
    <mergeCell ref="L46:M46"/>
    <mergeCell ref="J45:K45"/>
    <mergeCell ref="J46:K46"/>
    <mergeCell ref="A30:R30"/>
    <mergeCell ref="A34:R34"/>
    <mergeCell ref="A35:R35"/>
    <mergeCell ref="A32:R32"/>
    <mergeCell ref="H44:I44"/>
    <mergeCell ref="H45:I45"/>
    <mergeCell ref="H46:I46"/>
    <mergeCell ref="J44:K44"/>
    <mergeCell ref="C44:G44"/>
    <mergeCell ref="A11:R11"/>
    <mergeCell ref="A18:R18"/>
    <mergeCell ref="A14:R14"/>
    <mergeCell ref="A16:R16"/>
    <mergeCell ref="A26:R26"/>
    <mergeCell ref="A27:R27"/>
    <mergeCell ref="A1:R1"/>
    <mergeCell ref="A2:R2"/>
    <mergeCell ref="A4:R4"/>
    <mergeCell ref="A5:R5"/>
    <mergeCell ref="A7:R7"/>
    <mergeCell ref="A9:R9"/>
    <mergeCell ref="A13:R13"/>
    <mergeCell ref="A10:R10"/>
    <mergeCell ref="A19:R19"/>
    <mergeCell ref="A51:R51"/>
    <mergeCell ref="A52:R52"/>
    <mergeCell ref="C45:G45"/>
    <mergeCell ref="C46:G46"/>
    <mergeCell ref="A38:R38"/>
    <mergeCell ref="A40:R40"/>
    <mergeCell ref="B43:M43"/>
    <mergeCell ref="A37:R37"/>
    <mergeCell ref="L48:M48"/>
    <mergeCell ref="J48:K48"/>
    <mergeCell ref="B49:K49"/>
    <mergeCell ref="L49:M49"/>
    <mergeCell ref="C48:G48"/>
    <mergeCell ref="H48:I48"/>
    <mergeCell ref="C47:G47"/>
    <mergeCell ref="H47:I47"/>
    <mergeCell ref="J47:K47"/>
    <mergeCell ref="L47:M47"/>
    <mergeCell ref="A65:R65"/>
    <mergeCell ref="A69:R69"/>
    <mergeCell ref="A71:R71"/>
    <mergeCell ref="A73:R73"/>
    <mergeCell ref="A58:R58"/>
    <mergeCell ref="A59:R59"/>
    <mergeCell ref="A61:R61"/>
    <mergeCell ref="A64:R64"/>
    <mergeCell ref="A90:R90"/>
    <mergeCell ref="H134:I134"/>
    <mergeCell ref="H135:I135"/>
    <mergeCell ref="H136:I136"/>
    <mergeCell ref="H137:I137"/>
    <mergeCell ref="J135:K135"/>
    <mergeCell ref="J136:K136"/>
    <mergeCell ref="J137:K137"/>
    <mergeCell ref="A91:R91"/>
    <mergeCell ref="A75:R75"/>
    <mergeCell ref="A82:R82"/>
    <mergeCell ref="A87:R87"/>
    <mergeCell ref="A84:R84"/>
    <mergeCell ref="A132:R132"/>
    <mergeCell ref="C134:G134"/>
    <mergeCell ref="L134:M134"/>
    <mergeCell ref="A99:R99"/>
    <mergeCell ref="J134:K134"/>
    <mergeCell ref="J152:K152"/>
    <mergeCell ref="L152:M152"/>
    <mergeCell ref="L135:M135"/>
    <mergeCell ref="L136:M136"/>
    <mergeCell ref="L137:M137"/>
    <mergeCell ref="C144:G144"/>
    <mergeCell ref="H144:I144"/>
    <mergeCell ref="J144:K144"/>
    <mergeCell ref="L144:M144"/>
    <mergeCell ref="B138:K138"/>
    <mergeCell ref="L138:M138"/>
    <mergeCell ref="F139:G139"/>
    <mergeCell ref="A142:R142"/>
    <mergeCell ref="C135:G135"/>
    <mergeCell ref="C136:G136"/>
    <mergeCell ref="C137:G137"/>
    <mergeCell ref="B145:M145"/>
    <mergeCell ref="B150:M150"/>
    <mergeCell ref="C151:G151"/>
    <mergeCell ref="H151:I151"/>
    <mergeCell ref="J151:K151"/>
    <mergeCell ref="L151:M151"/>
    <mergeCell ref="L147:M147"/>
    <mergeCell ref="C146:G146"/>
    <mergeCell ref="H146:I146"/>
    <mergeCell ref="J146:K146"/>
    <mergeCell ref="C148:G148"/>
    <mergeCell ref="H148:I148"/>
    <mergeCell ref="J148:K148"/>
    <mergeCell ref="L148:M148"/>
    <mergeCell ref="C147:G147"/>
    <mergeCell ref="H147:I147"/>
    <mergeCell ref="J147:K147"/>
    <mergeCell ref="L146:M146"/>
    <mergeCell ref="C149:G149"/>
    <mergeCell ref="H149:I149"/>
    <mergeCell ref="J149:K149"/>
    <mergeCell ref="L149:M149"/>
    <mergeCell ref="C153:G153"/>
    <mergeCell ref="H153:I153"/>
    <mergeCell ref="J153:K153"/>
    <mergeCell ref="L153:M153"/>
    <mergeCell ref="L173:M173"/>
    <mergeCell ref="C154:G154"/>
    <mergeCell ref="H154:I154"/>
    <mergeCell ref="J154:K154"/>
    <mergeCell ref="L154:M154"/>
    <mergeCell ref="B155:M155"/>
    <mergeCell ref="C156:G156"/>
    <mergeCell ref="H156:I156"/>
    <mergeCell ref="J156:K156"/>
    <mergeCell ref="L156:M156"/>
    <mergeCell ref="L158:M158"/>
    <mergeCell ref="L157:M157"/>
    <mergeCell ref="A160:R160"/>
    <mergeCell ref="L172:M172"/>
    <mergeCell ref="C152:G152"/>
    <mergeCell ref="H152:I152"/>
    <mergeCell ref="C171:K171"/>
    <mergeCell ref="L171:M171"/>
    <mergeCell ref="C173:K173"/>
    <mergeCell ref="C177:K177"/>
    <mergeCell ref="C157:G157"/>
    <mergeCell ref="H157:I157"/>
    <mergeCell ref="J157:K157"/>
    <mergeCell ref="C168:K168"/>
    <mergeCell ref="L168:M168"/>
    <mergeCell ref="A164:R164"/>
    <mergeCell ref="L166:M166"/>
    <mergeCell ref="C166:K166"/>
    <mergeCell ref="C167:K167"/>
    <mergeCell ref="L167:M167"/>
    <mergeCell ref="A162:R162"/>
    <mergeCell ref="C169:K169"/>
    <mergeCell ref="L169:M169"/>
    <mergeCell ref="A191:B191"/>
    <mergeCell ref="D191:E191"/>
    <mergeCell ref="C158:K158"/>
    <mergeCell ref="L177:M177"/>
    <mergeCell ref="C178:K178"/>
    <mergeCell ref="L178:M178"/>
    <mergeCell ref="C175:K175"/>
    <mergeCell ref="L175:M175"/>
    <mergeCell ref="C176:K176"/>
    <mergeCell ref="L176:M176"/>
    <mergeCell ref="C185:G185"/>
    <mergeCell ref="H185:I185"/>
    <mergeCell ref="J185:K185"/>
    <mergeCell ref="L185:M185"/>
    <mergeCell ref="A180:R180"/>
    <mergeCell ref="C184:G184"/>
    <mergeCell ref="H184:I184"/>
    <mergeCell ref="J184:K184"/>
    <mergeCell ref="L184:M184"/>
    <mergeCell ref="C172:K172"/>
    <mergeCell ref="C174:K174"/>
    <mergeCell ref="L174:M174"/>
    <mergeCell ref="C170:K170"/>
    <mergeCell ref="L170:M170"/>
    <mergeCell ref="C188:G188"/>
    <mergeCell ref="H188:I188"/>
    <mergeCell ref="J188:K188"/>
    <mergeCell ref="L188:M188"/>
    <mergeCell ref="C187:G187"/>
    <mergeCell ref="H187:I187"/>
    <mergeCell ref="J187:K187"/>
    <mergeCell ref="L187:M187"/>
    <mergeCell ref="C186:G186"/>
    <mergeCell ref="H186:I186"/>
    <mergeCell ref="J186:K186"/>
    <mergeCell ref="L186:M186"/>
  </mergeCells>
  <phoneticPr fontId="3" type="noConversion"/>
  <pageMargins left="0.39370078740157483" right="0.19685039370078741" top="0.19685039370078741" bottom="0.98425196850393704" header="0.19685039370078741" footer="0.19685039370078741"/>
  <pageSetup paperSize="9" orientation="portrait" verticalDpi="0" r:id="rId1"/>
  <headerFooter>
    <oddHeader>&amp;C&amp;"Arial Cyr,полужирный"Завод Стройтехника
v-press.ru тел. 8 351 907 06 80</oddHeader>
    <oddFooter>&amp;C&amp;"Arial Cyr,полужирный"Завод Стройтехника
v-press.ru тел. 8 351 907 06 80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Сбыт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Сбыт</dc:creator>
  <cp:lastModifiedBy>Белов</cp:lastModifiedBy>
  <cp:lastPrinted>2015-01-05T05:06:40Z</cp:lastPrinted>
  <dcterms:created xsi:type="dcterms:W3CDTF">2008-01-28T13:01:42Z</dcterms:created>
  <dcterms:modified xsi:type="dcterms:W3CDTF">2016-02-16T04:51:33Z</dcterms:modified>
</cp:coreProperties>
</file>