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060" windowHeight="11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70" i="1" l="1"/>
  <c r="L169" i="1"/>
  <c r="L179" i="1" l="1"/>
  <c r="L61" i="1"/>
  <c r="L62" i="1"/>
  <c r="L63" i="1"/>
  <c r="L64" i="1"/>
  <c r="L65" i="1"/>
  <c r="L66" i="1"/>
  <c r="L67" i="1"/>
  <c r="H102" i="1"/>
  <c r="A89" i="1"/>
  <c r="A105" i="1" s="1"/>
  <c r="I105" i="1" s="1"/>
  <c r="C113" i="1" s="1"/>
  <c r="E109" i="1"/>
  <c r="A111" i="1" s="1"/>
  <c r="E110" i="1"/>
  <c r="C111" i="1" s="1"/>
  <c r="H99" i="1"/>
  <c r="A113" i="1" s="1"/>
  <c r="L174" i="1"/>
  <c r="L175" i="1"/>
  <c r="L176" i="1"/>
  <c r="L177" i="1"/>
  <c r="L178" i="1"/>
  <c r="L180" i="1"/>
  <c r="E78" i="1"/>
  <c r="H80" i="1" s="1"/>
  <c r="L80" i="1" s="1"/>
  <c r="L230" i="1" s="1"/>
  <c r="L159" i="1"/>
  <c r="L158" i="1"/>
  <c r="L157" i="1"/>
  <c r="L156" i="1"/>
  <c r="L155" i="1"/>
  <c r="E20" i="1"/>
  <c r="A25" i="1" s="1"/>
  <c r="E23" i="1"/>
  <c r="C25" i="1"/>
  <c r="E36" i="1"/>
  <c r="A41" i="1" s="1"/>
  <c r="E41" i="1" s="1"/>
  <c r="J55" i="1" s="1"/>
  <c r="L55" i="1" s="1"/>
  <c r="L227" i="1" s="1"/>
  <c r="E39" i="1"/>
  <c r="C41" i="1"/>
  <c r="E28" i="1"/>
  <c r="A33" i="1" s="1"/>
  <c r="E31" i="1"/>
  <c r="C33" i="1" s="1"/>
  <c r="E12" i="1"/>
  <c r="A17" i="1" s="1"/>
  <c r="E15" i="1"/>
  <c r="C17" i="1"/>
  <c r="L171" i="1"/>
  <c r="L56" i="1"/>
  <c r="L228" i="1" s="1"/>
  <c r="H119" i="1"/>
  <c r="H120" i="1"/>
  <c r="H121" i="1"/>
  <c r="H122" i="1"/>
  <c r="H126" i="1"/>
  <c r="H127" i="1"/>
  <c r="H128" i="1"/>
  <c r="H129" i="1"/>
  <c r="H130" i="1"/>
  <c r="H138" i="1"/>
  <c r="H139" i="1"/>
  <c r="H140" i="1"/>
  <c r="G148" i="1"/>
  <c r="I148" i="1"/>
  <c r="L243" i="1"/>
  <c r="L245" i="1" s="1"/>
  <c r="L213" i="1"/>
  <c r="L215" i="1"/>
  <c r="L48" i="1"/>
  <c r="L198" i="1" s="1"/>
  <c r="D136" i="1"/>
  <c r="I89" i="1"/>
  <c r="E90" i="1" s="1"/>
  <c r="G90" i="1" s="1"/>
  <c r="E92" i="1" s="1"/>
  <c r="G92" i="1" s="1"/>
  <c r="K92" i="1" s="1"/>
  <c r="O92" i="1" s="1"/>
  <c r="G111" i="1"/>
  <c r="E17" i="1" l="1"/>
  <c r="J45" i="1" s="1"/>
  <c r="L45" i="1" s="1"/>
  <c r="E25" i="1"/>
  <c r="J46" i="1" s="1"/>
  <c r="E33" i="1"/>
  <c r="J47" i="1" s="1"/>
  <c r="L47" i="1" s="1"/>
  <c r="L197" i="1" s="1"/>
  <c r="H94" i="1"/>
  <c r="L94" i="1" s="1"/>
  <c r="L231" i="1" s="1"/>
  <c r="H93" i="1"/>
  <c r="L93" i="1" s="1"/>
  <c r="L201" i="1" s="1"/>
  <c r="E111" i="1"/>
  <c r="K111" i="1" s="1"/>
  <c r="E113" i="1" s="1"/>
  <c r="L46" i="1"/>
  <c r="L196" i="1" s="1"/>
  <c r="J54" i="1"/>
  <c r="L54" i="1" s="1"/>
  <c r="L226" i="1" s="1"/>
  <c r="H79" i="1"/>
  <c r="L79" i="1" s="1"/>
  <c r="L200" i="1" s="1"/>
  <c r="L181" i="1"/>
  <c r="L172" i="1"/>
  <c r="L160" i="1"/>
  <c r="F161" i="1" s="1"/>
  <c r="K161" i="1" s="1"/>
  <c r="H163" i="1" s="1"/>
  <c r="L163" i="1" s="1"/>
  <c r="L234" i="1" s="1"/>
  <c r="L235" i="1" s="1"/>
  <c r="H141" i="1"/>
  <c r="H142" i="1" s="1"/>
  <c r="L142" i="1" s="1"/>
  <c r="E148" i="1" s="1"/>
  <c r="H131" i="1"/>
  <c r="H132" i="1" s="1"/>
  <c r="L132" i="1" s="1"/>
  <c r="C148" i="1" s="1"/>
  <c r="H123" i="1"/>
  <c r="H124" i="1" s="1"/>
  <c r="L124" i="1" s="1"/>
  <c r="A148" i="1" s="1"/>
  <c r="G113" i="1"/>
  <c r="L68" i="1"/>
  <c r="C71" i="1" s="1"/>
  <c r="E71" i="1" s="1"/>
  <c r="H73" i="1" s="1"/>
  <c r="L73" i="1" s="1"/>
  <c r="L199" i="1" s="1"/>
  <c r="J53" i="1" l="1"/>
  <c r="L53" i="1" s="1"/>
  <c r="L57" i="1" s="1"/>
  <c r="L225" i="1"/>
  <c r="I113" i="1"/>
  <c r="M113" i="1" s="1"/>
  <c r="H115" i="1" s="1"/>
  <c r="L115" i="1" s="1"/>
  <c r="L232" i="1" s="1"/>
  <c r="L195" i="1"/>
  <c r="L49" i="1"/>
  <c r="L186" i="1"/>
  <c r="A219" i="1" s="1"/>
  <c r="A249" i="1" s="1"/>
  <c r="H162" i="1"/>
  <c r="L162" i="1" s="1"/>
  <c r="L204" i="1" s="1"/>
  <c r="L205" i="1" s="1"/>
  <c r="K148" i="1"/>
  <c r="O148" i="1" s="1"/>
  <c r="H150" i="1" s="1"/>
  <c r="L150" i="1" s="1"/>
  <c r="L233" i="1" s="1"/>
  <c r="H114" i="1"/>
  <c r="L114" i="1" s="1"/>
  <c r="L202" i="1" s="1"/>
  <c r="H74" i="1"/>
  <c r="L74" i="1" s="1"/>
  <c r="L229" i="1" s="1"/>
  <c r="H149" i="1" l="1"/>
  <c r="L149" i="1" s="1"/>
  <c r="L203" i="1" s="1"/>
  <c r="L206" i="1" s="1"/>
  <c r="H214" i="1" s="1"/>
  <c r="L214" i="1" s="1"/>
  <c r="L216" i="1" s="1"/>
  <c r="D219" i="1" s="1"/>
  <c r="G219" i="1" s="1"/>
  <c r="L236" i="1"/>
  <c r="H244" i="1" s="1"/>
  <c r="L244" i="1" s="1"/>
  <c r="L246" i="1" s="1"/>
  <c r="D249" i="1" s="1"/>
  <c r="G249" i="1" s="1"/>
</calcChain>
</file>

<file path=xl/sharedStrings.xml><?xml version="1.0" encoding="utf-8"?>
<sst xmlns="http://schemas.openxmlformats.org/spreadsheetml/2006/main" count="445" uniqueCount="167">
  <si>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</si>
  <si>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</si>
  <si>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</si>
  <si>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</si>
  <si>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</si>
  <si>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</si>
  <si>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</si>
  <si>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</si>
  <si>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</si>
  <si>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</si>
  <si>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</si>
  <si>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2.3. Доставка песка мытого.</t>
  </si>
  <si>
    <t>2.4. Стоимость песка мытого</t>
  </si>
  <si>
    <t>ИТОГО:  стоимость 1 кг песка с доставкой</t>
  </si>
  <si>
    <t>2.5. Доставка отсева</t>
  </si>
  <si>
    <t>2.6. Стоимость отсева</t>
  </si>
  <si>
    <t>2.7. Доставка пигмента</t>
  </si>
  <si>
    <t>2.8. Стоимость пигмента</t>
  </si>
  <si>
    <t>ИТОГО:  стоимость 1 кг отсева с доставкой</t>
  </si>
  <si>
    <t>ИТОГО:  стоимость 1 кг пигмента с доставкой</t>
  </si>
  <si>
    <t>Стоимость материалов на один камень стеновой пустотелый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</si>
  <si>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</si>
  <si>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</si>
  <si>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</si>
  <si>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</si>
  <si>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</si>
  <si>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</si>
  <si>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</si>
  <si>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</si>
  <si>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</si>
  <si>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</si>
  <si>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Стоимость материалов на один кв. м. тротуарная плитка прямоугольник 100х200</t>
  </si>
  <si>
    <t>Пигмент</t>
  </si>
  <si>
    <t>3. Стоимость потребляемой электроэнергии.</t>
  </si>
  <si>
    <t>3.1. Мощность:</t>
  </si>
  <si>
    <t>смеситель</t>
  </si>
  <si>
    <t>транспортер</t>
  </si>
  <si>
    <t>маслостанция</t>
  </si>
  <si>
    <t>вибростол</t>
  </si>
  <si>
    <t>вибратор бункера</t>
  </si>
  <si>
    <t>шнековый транспортер силоса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</si>
  <si>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</si>
  <si>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</si>
  <si>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</si>
  <si>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</si>
  <si>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</si>
  <si>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на один стеновой пустотелый камень</t>
  </si>
  <si>
    <t xml:space="preserve">на один кв. м. тротуарной плитки </t>
  </si>
  <si>
    <t>4. Затраты, связанные с эксплуатацией основного оборудования.</t>
  </si>
  <si>
    <t>в месяц</t>
  </si>
  <si>
    <t>5. Затраты на эксплуатацию производственного помещения</t>
  </si>
  <si>
    <t>5.1. Теплоснабжение</t>
  </si>
  <si>
    <t>5.2. Горячее и холодное водоснабжение</t>
  </si>
  <si>
    <t>5.3. Внутреннее освещение</t>
  </si>
  <si>
    <t>Внутреннее освещение включает в себя 6 ламп мощностью 0,4 кВт. Сменные затраты на внутреннее освещение составляют: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</si>
  <si>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</si>
  <si>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</si>
  <si>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</si>
  <si>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</si>
  <si>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</si>
  <si>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Потребляемая электроэнергия кран-балки составляет 7 кВт в час</t>
  </si>
  <si>
    <t>Потребляемая электроэнергия калорифера составляет 12 кВт в час, время работы камеры 7 часов</t>
  </si>
  <si>
    <t>Потребляемая электроэнергия парогенератора составляет 6 кВт в час, время работы камеры 7 часов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</si>
  <si>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</si>
  <si>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</si>
  <si>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</si>
  <si>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</si>
  <si>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</si>
  <si>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</si>
  <si>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</si>
  <si>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</si>
  <si>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</si>
  <si>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</si>
  <si>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</si>
  <si>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</si>
  <si>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глубинометр</t>
  </si>
  <si>
    <t>линейка металл.</t>
  </si>
  <si>
    <t>7.3.Телефон</t>
  </si>
  <si>
    <t>Абонентская плата</t>
  </si>
  <si>
    <t>Оплата за межгород</t>
  </si>
  <si>
    <t>7.4. Техника безопасности</t>
  </si>
  <si>
    <t>наушники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</si>
  <si>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</si>
  <si>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</si>
  <si>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</si>
  <si>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</si>
  <si>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</si>
  <si>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</si>
  <si>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</si>
  <si>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</si>
  <si>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Контролер-кладовщик</t>
  </si>
  <si>
    <t>Оператор смесителя</t>
  </si>
  <si>
    <t>Оператор вибропресса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</si>
  <si>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</si>
  <si>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</si>
  <si>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</si>
  <si>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</si>
  <si>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</si>
  <si>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</si>
  <si>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</si>
  <si>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</si>
  <si>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</si>
  <si>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Пуансон-матрица</t>
  </si>
  <si>
    <t>Дополнительное нестандартное оборудование изготавливаемое самостоятельно</t>
  </si>
  <si>
    <t>Изготовление стеллажей</t>
  </si>
  <si>
    <t>Изготовление деревянных поддонов</t>
  </si>
  <si>
    <t>Изготовление силоса</t>
  </si>
  <si>
    <t>Изготовление бункера для инертных</t>
  </si>
  <si>
    <t>Шнековый транспортер для цемента</t>
  </si>
  <si>
    <t>Транспортировочные поддоны, дер.</t>
  </si>
  <si>
    <t>Оборудование не включенное в расчет</t>
  </si>
  <si>
    <t>Камера ТВО</t>
  </si>
  <si>
    <t>Кран-балка</t>
  </si>
  <si>
    <t>Автопогрузчик</t>
  </si>
  <si>
    <t>12. Программа выпуска</t>
  </si>
  <si>
    <t>13. Калькуляция себестоимости на один стеновой пустотелый камень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</si>
  <si>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</si>
  <si>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</si>
  <si>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</si>
  <si>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</si>
  <si>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</si>
  <si>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</si>
  <si>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</si>
  <si>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</si>
  <si>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14. Расчет окупаемости
(вариант изготовления стенового пустотелого камня</t>
  </si>
  <si>
    <t>Руб.</t>
  </si>
  <si>
    <t>Кол-во в месяц</t>
  </si>
  <si>
    <t>Объем реализации, в месяц</t>
  </si>
  <si>
    <t>Издержки (п 14. разел 12)</t>
  </si>
  <si>
    <t>Налог с оборота 6%</t>
  </si>
  <si>
    <t>Чистая прибыль</t>
  </si>
  <si>
    <t>Окупаемость составит:</t>
  </si>
  <si>
    <t>Раздел 9 п. 15</t>
  </si>
  <si>
    <t>Раздел 14 п. 4</t>
  </si>
  <si>
    <t>месяцев</t>
  </si>
  <si>
    <t>15. Калькуляция себестоимости на один кв. м. тротуарной плитки прямоугольник 100 х 200</t>
  </si>
  <si>
    <t>16. Расчет окупаемости
(вариант изготовления тротуарной плитки прямоугольник 100 х 200</t>
  </si>
  <si>
    <t>Раздел 16 п. 4</t>
  </si>
  <si>
    <t>12*23</t>
  </si>
  <si>
    <t>6.2.Экскаватор</t>
  </si>
  <si>
    <t>6.3. Электроэнергия кран-балки</t>
  </si>
  <si>
    <t>6.4. Камера термовлажной обработки (ТВО) изделий</t>
  </si>
  <si>
    <t>ленточный транспортер бункера</t>
  </si>
  <si>
    <t>Ленточный трансортер бункера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</si>
  <si>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</si>
  <si>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</si>
  <si>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КамАЗа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</si>
  <si>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инертного— 50%, используется песок мытый стоимостью 480 руб./м3. Учитывая, что масса 1 м3 составляет 1 600кг,  стоимость 1 кг песка составит: </t>
  </si>
  <si>
    <t>1 рейс КамАЗа из пос. Хребет (общий пробег 40 км) стоит 3450,00 руб., количество привезенного отсева 30000 кг (16,67 м3).
Стоимость доставки 1 кг составит:</t>
  </si>
  <si>
    <t>Для приготовления смеси, в качестве инертного— 50%, используется отсев стоимостью 62,3 руб./м3. Учитывая, что масса 1 м3 отсева составляет  1 800кг, стоимость 1 кг отсева составит:</t>
  </si>
  <si>
    <t>1 рейс ГАЗели из Челябинска (общий пробег 300 км) стоит 3000 руб., количества привезенного пигмента 1 500 кг.
Стоимость доставки 1 кг пигмента составит:</t>
  </si>
  <si>
    <t>При необходимости получения окрашенных изделий, в смесь добавляется пигмент, стоимостью 18 000 руб./тн.
Стоимость 1 кг пигмента составит:</t>
  </si>
  <si>
    <t>Тариф 4,29 р. За кВт час</t>
  </si>
  <si>
    <t>Суточная норма выпуска 2720 шт. пустотелых стеновых камней или 224 кв. м. тротуарной плитки             * смотри п. 12</t>
  </si>
  <si>
    <t>По опыту эксплуатации за прошлый период на замену масла, фильтров, подшипников и т.п. ориентировочно требуется 30000 руб. в год.</t>
  </si>
  <si>
    <t>Затраты на отопление цеха площадью 252 кв. м. (тепло от котельной предприятия) составляют 10000 руб. в месяц (в среднем по году).</t>
  </si>
  <si>
    <t>Затраты на холодное и горячее водоснабжение воды для мытья оборудования и персонала ориентировочно составляют 1000 руб. в месяц.</t>
  </si>
  <si>
    <t>Затраты на эксплуатацию автопогрузчика  составляет 380 руб./час. При средней загрузке 4 часа в смену за месяц.</t>
  </si>
  <si>
    <t>Затраты на эксплуатацию экскаватора  составляет 450 руб./час. При средней загрузке 4 часа в смену за месяц.</t>
  </si>
  <si>
    <t>Выпускаемая продукция: пустотелый стеновой камень 188х190х390 и тротуарная плитка прямоугольник 100х200. Программа выпуска рассчитана при условии максимальной производительности при работе в одну смену. 
Таким образом, за одну смену изготавливается:
2 720 шт. пустотелых стеновых камней или
224 м. кв. тротуарной плитки.
За один месяц изготавливается:
62 500 шт. пустотелых стеновых камней или
5152 м. кв. тротуарной плитки.</t>
  </si>
  <si>
    <t>Отчисления на з/п 25%</t>
  </si>
  <si>
    <t>Линия "Рифей-Удар"</t>
  </si>
  <si>
    <t>9. Капитальные вложения при использовании линии «Рифей-Удар»</t>
  </si>
  <si>
    <t>В Златоусте на 01.03.2015 г. рыночная цена одного камня составляет 30,00 руб.</t>
  </si>
  <si>
    <t>В Златоусте на 01.03.2015 г. рыночная цена одного кв. м. тротуарной плитки составляет 510 руб.</t>
  </si>
  <si>
    <t>УПРОЩЕННОЕ ЭКОНОМИЧЕСКОЕ ОБОСНОВАНИЕ
организации производства строительных изделий на базе линии                                                       «Рифей-Удар»</t>
  </si>
  <si>
    <t xml:space="preserve">       При расчете за базовую технологию принята существующая  на заводе «Стройтехника» технология изготовления изделий. В качестве вяжущего применяется цемент марки М-400Д20, заполнителя - песок мытый, отсев. Для получения окрашенных изделий в смесь добавляется пигмент.
Основное оборудование – линия «Рифей – Удар», установленная в закрытом, отапливаемом помещении. 
        Исходные материалы для изделий  доставляются автотранспортом. Готовая продукция складируется на открытой площадке без навеса.
        Расчетный месячный фонд рабочего времени при односменной работе принят 25 смен.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января по август 2014 год. Налогооблажение по упрощенной схеме с налогами на оборот в размере 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</si>
</sst>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_р_."/>
  </numFmts>
  <fonts count="10" x14ac:knownFonts="1">
    <font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i/>
      <sz val="8.5"/>
      <name val="Arial"/>
      <family val="2"/>
      <charset val="204"/>
    </font>
    <font>
      <sz val="6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/>
    <xf numFmtId="0" fontId="2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tabSelected="1" topLeftCell="A55" zoomScale="150" workbookViewId="0">
      <selection activeCell="S68" sqref="S68"/>
    </sheetView>
  </sheetViews>
  <sheetFormatPr defaultRowHeight="11.25" x14ac:dyDescent="0.2"/>
  <cols>
    <col min="1" max="18" width="5.42578125" style="1" customWidth="1"/>
    <col min="19" max="16384" width="9.140625" style="1"/>
  </cols>
  <sheetData>
    <row r="1" spans="1:18" ht="54" customHeight="1" x14ac:dyDescent="0.25">
      <c r="A1" s="64" t="s">
        <v>165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4" spans="1:18" x14ac:dyDescent="0.2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13.25" customHeight="1" x14ac:dyDescent="0.2">
      <c r="A5" s="37" t="s">
        <v>166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7" spans="1:18" x14ac:dyDescent="0.2">
      <c r="A7" s="24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9" spans="1:18" x14ac:dyDescent="0.2">
      <c r="A9" s="24" t="s">
        <v>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x14ac:dyDescent="0.2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23.25" customHeight="1" x14ac:dyDescent="0.2">
      <c r="A11" s="37" t="s">
        <v>144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x14ac:dyDescent="0.2">
      <c r="A12" s="1">
        <v>11100</v>
      </c>
      <c r="B12" s="1" t="s">
        <v>5</v>
      </c>
      <c r="C12" s="1">
        <v>30000</v>
      </c>
      <c r="D12" s="1" t="s">
        <v>6</v>
      </c>
      <c r="E12" s="1">
        <f>A12/C12</f>
        <v>0.37</v>
      </c>
      <c r="F12" s="1" t="s">
        <v>7</v>
      </c>
    </row>
    <row r="13" spans="1:18" x14ac:dyDescent="0.2">
      <c r="A13" s="63" t="s">
        <v>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18" ht="25.5" customHeight="1" x14ac:dyDescent="0.2">
      <c r="A14" s="37" t="s">
        <v>145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x14ac:dyDescent="0.2">
      <c r="A15" s="1">
        <v>3450</v>
      </c>
      <c r="B15" s="1" t="s">
        <v>5</v>
      </c>
      <c r="C15" s="1">
        <v>1000</v>
      </c>
      <c r="D15" s="1" t="s">
        <v>6</v>
      </c>
      <c r="E15" s="1">
        <f>A15/C15</f>
        <v>3.45</v>
      </c>
      <c r="F15" s="1" t="s">
        <v>7</v>
      </c>
    </row>
    <row r="16" spans="1:18" x14ac:dyDescent="0.2">
      <c r="A16" s="38" t="s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x14ac:dyDescent="0.2">
      <c r="A17" s="1">
        <f>E12</f>
        <v>0.37</v>
      </c>
      <c r="B17" s="1" t="s">
        <v>10</v>
      </c>
      <c r="C17" s="1">
        <f>E15</f>
        <v>3.45</v>
      </c>
      <c r="D17" s="1" t="s">
        <v>6</v>
      </c>
      <c r="E17" s="1">
        <f>A17+C17</f>
        <v>3.8200000000000003</v>
      </c>
      <c r="F17" s="1" t="s">
        <v>7</v>
      </c>
    </row>
    <row r="18" spans="1:18" x14ac:dyDescent="0.2">
      <c r="A18" s="63" t="s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23.25" customHeight="1" x14ac:dyDescent="0.2">
      <c r="A19" s="37" t="s">
        <v>146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x14ac:dyDescent="0.2">
      <c r="A20" s="1">
        <v>6000</v>
      </c>
      <c r="B20" s="1" t="s">
        <v>5</v>
      </c>
      <c r="C20" s="1">
        <v>30000</v>
      </c>
      <c r="D20" s="1" t="s">
        <v>6</v>
      </c>
      <c r="E20" s="1">
        <f>A20/C20</f>
        <v>0.2</v>
      </c>
      <c r="F20" s="1" t="s">
        <v>7</v>
      </c>
    </row>
    <row r="21" spans="1:18" x14ac:dyDescent="0.2">
      <c r="A21" s="63" t="s">
        <v>12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23.25" customHeight="1" x14ac:dyDescent="0.2">
      <c r="A22" s="37" t="s">
        <v>147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x14ac:dyDescent="0.2">
      <c r="A23" s="1">
        <v>480</v>
      </c>
      <c r="B23" s="1" t="s">
        <v>5</v>
      </c>
      <c r="C23" s="1">
        <v>1600</v>
      </c>
      <c r="D23" s="1" t="s">
        <v>6</v>
      </c>
      <c r="E23" s="1">
        <f>A23/C23</f>
        <v>0.3</v>
      </c>
      <c r="F23" s="1" t="s">
        <v>7</v>
      </c>
    </row>
    <row r="24" spans="1:18" x14ac:dyDescent="0.2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x14ac:dyDescent="0.2">
      <c r="A25" s="1">
        <f>E20</f>
        <v>0.2</v>
      </c>
      <c r="B25" s="1" t="s">
        <v>10</v>
      </c>
      <c r="C25" s="1">
        <f>E23</f>
        <v>0.3</v>
      </c>
      <c r="D25" s="1" t="s">
        <v>6</v>
      </c>
      <c r="E25" s="1">
        <f>A25+C25</f>
        <v>0.5</v>
      </c>
      <c r="F25" s="1" t="s">
        <v>7</v>
      </c>
    </row>
    <row r="26" spans="1:18" x14ac:dyDescent="0.2">
      <c r="A26" s="63" t="s">
        <v>14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 ht="22.5" customHeight="1" x14ac:dyDescent="0.2">
      <c r="A27" s="37" t="s">
        <v>148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x14ac:dyDescent="0.2">
      <c r="A28" s="1">
        <v>3450</v>
      </c>
      <c r="B28" s="1" t="s">
        <v>5</v>
      </c>
      <c r="C28" s="1">
        <v>30000</v>
      </c>
      <c r="D28" s="1" t="s">
        <v>6</v>
      </c>
      <c r="E28" s="1">
        <f>A28/C28</f>
        <v>0.115</v>
      </c>
      <c r="F28" s="1" t="s">
        <v>7</v>
      </c>
    </row>
    <row r="29" spans="1:18" x14ac:dyDescent="0.2">
      <c r="A29" s="63" t="s">
        <v>15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ht="24" customHeight="1" x14ac:dyDescent="0.2">
      <c r="A30" s="37" t="s">
        <v>149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x14ac:dyDescent="0.2">
      <c r="A31" s="1">
        <v>62.3</v>
      </c>
      <c r="B31" s="1" t="s">
        <v>5</v>
      </c>
      <c r="C31" s="1">
        <v>1800</v>
      </c>
      <c r="D31" s="1" t="s">
        <v>6</v>
      </c>
      <c r="E31" s="1">
        <f>A31/C31</f>
        <v>3.4611111111111106E-2</v>
      </c>
      <c r="F31" s="1" t="s">
        <v>7</v>
      </c>
    </row>
    <row r="32" spans="1:18" x14ac:dyDescent="0.2">
      <c r="A32" s="38" t="s">
        <v>18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x14ac:dyDescent="0.2">
      <c r="A33" s="1">
        <f>E28</f>
        <v>0.115</v>
      </c>
      <c r="B33" s="1" t="s">
        <v>10</v>
      </c>
      <c r="C33" s="1">
        <f>E31</f>
        <v>3.4611111111111106E-2</v>
      </c>
      <c r="D33" s="1" t="s">
        <v>6</v>
      </c>
      <c r="E33" s="1">
        <f>A33+C33</f>
        <v>0.14961111111111111</v>
      </c>
      <c r="F33" s="1" t="s">
        <v>7</v>
      </c>
    </row>
    <row r="34" spans="1:18" x14ac:dyDescent="0.2">
      <c r="A34" s="63" t="s">
        <v>16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21.75" customHeight="1" x14ac:dyDescent="0.2">
      <c r="A35" s="37" t="s">
        <v>150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x14ac:dyDescent="0.2">
      <c r="A36" s="1">
        <v>3000</v>
      </c>
      <c r="B36" s="1" t="s">
        <v>5</v>
      </c>
      <c r="C36" s="1">
        <v>1500</v>
      </c>
      <c r="D36" s="1" t="s">
        <v>6</v>
      </c>
      <c r="E36" s="1">
        <f>A36/C36</f>
        <v>2</v>
      </c>
      <c r="F36" s="1" t="s">
        <v>7</v>
      </c>
    </row>
    <row r="37" spans="1:18" x14ac:dyDescent="0.2">
      <c r="A37" s="63" t="s">
        <v>17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22.5" customHeight="1" x14ac:dyDescent="0.2">
      <c r="A38" s="37" t="s">
        <v>151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x14ac:dyDescent="0.2">
      <c r="A39" s="1">
        <v>18000</v>
      </c>
      <c r="B39" s="1" t="s">
        <v>5</v>
      </c>
      <c r="C39" s="1">
        <v>1000</v>
      </c>
      <c r="D39" s="1" t="s">
        <v>6</v>
      </c>
      <c r="E39" s="1">
        <f>A39/C39</f>
        <v>18</v>
      </c>
      <c r="F39" s="1" t="s">
        <v>7</v>
      </c>
    </row>
    <row r="40" spans="1:18" x14ac:dyDescent="0.2">
      <c r="A40" s="38" t="s">
        <v>19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 x14ac:dyDescent="0.2">
      <c r="A41" s="1">
        <f>E36</f>
        <v>2</v>
      </c>
      <c r="B41" s="1" t="s">
        <v>10</v>
      </c>
      <c r="C41" s="1">
        <f>E39</f>
        <v>18</v>
      </c>
      <c r="D41" s="1" t="s">
        <v>6</v>
      </c>
      <c r="E41" s="1">
        <f>A41+C41</f>
        <v>20</v>
      </c>
      <c r="F41" s="1" t="s">
        <v>7</v>
      </c>
    </row>
    <row r="43" spans="1:18" s="13" customFormat="1" x14ac:dyDescent="0.2">
      <c r="B43" s="59" t="s">
        <v>20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8" s="13" customFormat="1" ht="11.25" customHeight="1" x14ac:dyDescent="0.2">
      <c r="B44" s="14" t="s">
        <v>21</v>
      </c>
      <c r="C44" s="57" t="s">
        <v>22</v>
      </c>
      <c r="D44" s="57"/>
      <c r="E44" s="57"/>
      <c r="F44" s="57"/>
      <c r="G44" s="57"/>
      <c r="H44" s="57" t="s">
        <v>23</v>
      </c>
      <c r="I44" s="57"/>
      <c r="J44" s="57" t="s">
        <v>30</v>
      </c>
      <c r="K44" s="57"/>
      <c r="L44" s="57" t="s">
        <v>24</v>
      </c>
      <c r="M44" s="57"/>
    </row>
    <row r="45" spans="1:18" s="13" customFormat="1" ht="11.25" customHeight="1" x14ac:dyDescent="0.2">
      <c r="B45" s="14">
        <v>1</v>
      </c>
      <c r="C45" s="58" t="s">
        <v>25</v>
      </c>
      <c r="D45" s="58"/>
      <c r="E45" s="58"/>
      <c r="F45" s="58"/>
      <c r="G45" s="58"/>
      <c r="H45" s="56">
        <v>3</v>
      </c>
      <c r="I45" s="56"/>
      <c r="J45" s="56">
        <f>E17</f>
        <v>3.8200000000000003</v>
      </c>
      <c r="K45" s="56"/>
      <c r="L45" s="56">
        <f>H45*J45</f>
        <v>11.46</v>
      </c>
      <c r="M45" s="56"/>
    </row>
    <row r="46" spans="1:18" s="13" customFormat="1" ht="11.25" customHeight="1" x14ac:dyDescent="0.2">
      <c r="B46" s="14">
        <v>2</v>
      </c>
      <c r="C46" s="58" t="s">
        <v>26</v>
      </c>
      <c r="D46" s="58"/>
      <c r="E46" s="58"/>
      <c r="F46" s="58"/>
      <c r="G46" s="58"/>
      <c r="H46" s="56">
        <v>9.3000000000000007</v>
      </c>
      <c r="I46" s="56"/>
      <c r="J46" s="56">
        <f>E25</f>
        <v>0.5</v>
      </c>
      <c r="K46" s="56"/>
      <c r="L46" s="56">
        <f>H46*J46</f>
        <v>4.6500000000000004</v>
      </c>
      <c r="M46" s="56"/>
    </row>
    <row r="47" spans="1:18" s="13" customFormat="1" ht="11.25" customHeight="1" x14ac:dyDescent="0.2">
      <c r="B47" s="14">
        <v>3</v>
      </c>
      <c r="C47" s="58" t="s">
        <v>27</v>
      </c>
      <c r="D47" s="58"/>
      <c r="E47" s="58"/>
      <c r="F47" s="58"/>
      <c r="G47" s="58"/>
      <c r="H47" s="56">
        <v>9.3000000000000007</v>
      </c>
      <c r="I47" s="56"/>
      <c r="J47" s="56">
        <f>E33</f>
        <v>0.14961111111111111</v>
      </c>
      <c r="K47" s="56"/>
      <c r="L47" s="56">
        <f>H47*J47</f>
        <v>1.3913833333333334</v>
      </c>
      <c r="M47" s="56"/>
    </row>
    <row r="48" spans="1:18" s="13" customFormat="1" ht="11.25" customHeight="1" x14ac:dyDescent="0.2">
      <c r="B48" s="14">
        <v>4</v>
      </c>
      <c r="C48" s="58" t="s">
        <v>28</v>
      </c>
      <c r="D48" s="58"/>
      <c r="E48" s="58"/>
      <c r="F48" s="58"/>
      <c r="G48" s="58"/>
      <c r="H48" s="56">
        <v>2.46</v>
      </c>
      <c r="I48" s="56"/>
      <c r="J48" s="56">
        <v>2.4E-2</v>
      </c>
      <c r="K48" s="56"/>
      <c r="L48" s="56">
        <f>H48*J48</f>
        <v>5.9040000000000002E-2</v>
      </c>
      <c r="M48" s="56"/>
    </row>
    <row r="49" spans="1:18" s="13" customFormat="1" x14ac:dyDescent="0.2">
      <c r="B49" s="60" t="s">
        <v>29</v>
      </c>
      <c r="C49" s="61"/>
      <c r="D49" s="61"/>
      <c r="E49" s="61"/>
      <c r="F49" s="61"/>
      <c r="G49" s="61"/>
      <c r="H49" s="61"/>
      <c r="I49" s="61"/>
      <c r="J49" s="61"/>
      <c r="K49" s="62"/>
      <c r="L49" s="53">
        <f>SUM(L45:M48)</f>
        <v>17.560423333333333</v>
      </c>
      <c r="M49" s="59"/>
    </row>
    <row r="50" spans="1:18" s="13" customFormat="1" x14ac:dyDescent="0.2"/>
    <row r="51" spans="1:18" s="13" customFormat="1" x14ac:dyDescent="0.2">
      <c r="B51" s="59" t="s">
        <v>31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8" s="13" customFormat="1" ht="11.25" customHeight="1" x14ac:dyDescent="0.2">
      <c r="B52" s="14" t="s">
        <v>21</v>
      </c>
      <c r="C52" s="57" t="s">
        <v>22</v>
      </c>
      <c r="D52" s="57"/>
      <c r="E52" s="57"/>
      <c r="F52" s="57"/>
      <c r="G52" s="57"/>
      <c r="H52" s="57" t="s">
        <v>23</v>
      </c>
      <c r="I52" s="57"/>
      <c r="J52" s="57" t="s">
        <v>30</v>
      </c>
      <c r="K52" s="57"/>
      <c r="L52" s="57" t="s">
        <v>24</v>
      </c>
      <c r="M52" s="57"/>
    </row>
    <row r="53" spans="1:18" s="13" customFormat="1" ht="11.25" customHeight="1" x14ac:dyDescent="0.2">
      <c r="B53" s="14">
        <v>1</v>
      </c>
      <c r="C53" s="58" t="s">
        <v>25</v>
      </c>
      <c r="D53" s="58"/>
      <c r="E53" s="58"/>
      <c r="F53" s="58"/>
      <c r="G53" s="58"/>
      <c r="H53" s="56">
        <v>40</v>
      </c>
      <c r="I53" s="56"/>
      <c r="J53" s="56">
        <f>J45</f>
        <v>3.8200000000000003</v>
      </c>
      <c r="K53" s="56"/>
      <c r="L53" s="53">
        <f>H53*J53</f>
        <v>152.80000000000001</v>
      </c>
      <c r="M53" s="53"/>
    </row>
    <row r="54" spans="1:18" s="13" customFormat="1" ht="11.25" customHeight="1" x14ac:dyDescent="0.2">
      <c r="B54" s="14">
        <v>2</v>
      </c>
      <c r="C54" s="58" t="s">
        <v>26</v>
      </c>
      <c r="D54" s="58"/>
      <c r="E54" s="58"/>
      <c r="F54" s="58"/>
      <c r="G54" s="58"/>
      <c r="H54" s="56">
        <v>110</v>
      </c>
      <c r="I54" s="56"/>
      <c r="J54" s="56">
        <f>J46</f>
        <v>0.5</v>
      </c>
      <c r="K54" s="56"/>
      <c r="L54" s="53">
        <f>H54*J54</f>
        <v>55</v>
      </c>
      <c r="M54" s="53"/>
    </row>
    <row r="55" spans="1:18" s="13" customFormat="1" ht="11.25" customHeight="1" x14ac:dyDescent="0.2">
      <c r="B55" s="14">
        <v>3</v>
      </c>
      <c r="C55" s="58" t="s">
        <v>32</v>
      </c>
      <c r="D55" s="58"/>
      <c r="E55" s="58"/>
      <c r="F55" s="58"/>
      <c r="G55" s="58"/>
      <c r="H55" s="56">
        <v>1.8</v>
      </c>
      <c r="I55" s="56"/>
      <c r="J55" s="56">
        <f>E41</f>
        <v>20</v>
      </c>
      <c r="K55" s="56"/>
      <c r="L55" s="53">
        <f>H55*J55</f>
        <v>36</v>
      </c>
      <c r="M55" s="53"/>
    </row>
    <row r="56" spans="1:18" s="13" customFormat="1" ht="11.25" customHeight="1" x14ac:dyDescent="0.2">
      <c r="B56" s="14">
        <v>4</v>
      </c>
      <c r="C56" s="58" t="s">
        <v>28</v>
      </c>
      <c r="D56" s="58"/>
      <c r="E56" s="58"/>
      <c r="F56" s="58"/>
      <c r="G56" s="58"/>
      <c r="H56" s="56">
        <v>14</v>
      </c>
      <c r="I56" s="56"/>
      <c r="J56" s="56">
        <v>2.4E-2</v>
      </c>
      <c r="K56" s="56"/>
      <c r="L56" s="53">
        <f>H56*J56</f>
        <v>0.33600000000000002</v>
      </c>
      <c r="M56" s="53"/>
    </row>
    <row r="57" spans="1:18" s="13" customFormat="1" x14ac:dyDescent="0.2">
      <c r="B57" s="54" t="s">
        <v>29</v>
      </c>
      <c r="C57" s="54"/>
      <c r="D57" s="54"/>
      <c r="E57" s="54"/>
      <c r="F57" s="54"/>
      <c r="G57" s="54"/>
      <c r="H57" s="54"/>
      <c r="I57" s="54"/>
      <c r="J57" s="54"/>
      <c r="K57" s="54"/>
      <c r="L57" s="53">
        <f>SUM(L53:M56)</f>
        <v>244.13600000000002</v>
      </c>
      <c r="M57" s="53"/>
    </row>
    <row r="58" spans="1:18" s="13" customFormat="1" x14ac:dyDescent="0.2"/>
    <row r="59" spans="1:18" s="13" customFormat="1" x14ac:dyDescent="0.2">
      <c r="A59" s="51" t="s">
        <v>33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s="13" customFormat="1" x14ac:dyDescent="0.2">
      <c r="A60" s="55" t="s">
        <v>34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s="13" customFormat="1" x14ac:dyDescent="0.2">
      <c r="B61" s="13" t="s">
        <v>35</v>
      </c>
      <c r="G61" s="13">
        <v>7.5</v>
      </c>
      <c r="H61" s="13" t="s">
        <v>41</v>
      </c>
      <c r="I61" s="13">
        <v>5</v>
      </c>
      <c r="J61" s="13" t="s">
        <v>42</v>
      </c>
      <c r="K61" s="13" t="s">
        <v>6</v>
      </c>
      <c r="L61" s="13">
        <f t="shared" ref="L61:L66" si="0">G61*I61</f>
        <v>37.5</v>
      </c>
      <c r="M61" s="13" t="s">
        <v>43</v>
      </c>
    </row>
    <row r="62" spans="1:18" s="13" customFormat="1" x14ac:dyDescent="0.2">
      <c r="B62" s="13" t="s">
        <v>36</v>
      </c>
      <c r="G62" s="13">
        <v>3</v>
      </c>
      <c r="H62" s="13" t="s">
        <v>41</v>
      </c>
      <c r="I62" s="13">
        <v>4</v>
      </c>
      <c r="J62" s="13" t="s">
        <v>42</v>
      </c>
      <c r="K62" s="13" t="s">
        <v>6</v>
      </c>
      <c r="L62" s="13">
        <f t="shared" si="0"/>
        <v>12</v>
      </c>
      <c r="M62" s="13" t="s">
        <v>43</v>
      </c>
    </row>
    <row r="63" spans="1:18" s="13" customFormat="1" x14ac:dyDescent="0.2">
      <c r="B63" s="13" t="s">
        <v>37</v>
      </c>
      <c r="G63" s="13">
        <v>11</v>
      </c>
      <c r="H63" s="13" t="s">
        <v>41</v>
      </c>
      <c r="I63" s="13">
        <v>6</v>
      </c>
      <c r="J63" s="13" t="s">
        <v>42</v>
      </c>
      <c r="K63" s="13" t="s">
        <v>6</v>
      </c>
      <c r="L63" s="13">
        <f t="shared" si="0"/>
        <v>66</v>
      </c>
      <c r="M63" s="13" t="s">
        <v>43</v>
      </c>
    </row>
    <row r="64" spans="1:18" s="13" customFormat="1" x14ac:dyDescent="0.2">
      <c r="B64" s="13" t="s">
        <v>38</v>
      </c>
      <c r="G64" s="13">
        <v>5.5</v>
      </c>
      <c r="H64" s="13" t="s">
        <v>41</v>
      </c>
      <c r="I64" s="13">
        <v>3</v>
      </c>
      <c r="J64" s="13" t="s">
        <v>42</v>
      </c>
      <c r="K64" s="13" t="s">
        <v>6</v>
      </c>
      <c r="L64" s="13">
        <f t="shared" si="0"/>
        <v>16.5</v>
      </c>
      <c r="M64" s="13" t="s">
        <v>43</v>
      </c>
    </row>
    <row r="65" spans="1:18" s="13" customFormat="1" x14ac:dyDescent="0.2">
      <c r="B65" s="13" t="s">
        <v>39</v>
      </c>
      <c r="G65" s="13">
        <v>2.2000000000000002</v>
      </c>
      <c r="H65" s="13" t="s">
        <v>41</v>
      </c>
      <c r="I65" s="13">
        <v>2</v>
      </c>
      <c r="J65" s="13" t="s">
        <v>42</v>
      </c>
      <c r="K65" s="13" t="s">
        <v>6</v>
      </c>
      <c r="L65" s="13">
        <f t="shared" si="0"/>
        <v>4.4000000000000004</v>
      </c>
      <c r="M65" s="13" t="s">
        <v>43</v>
      </c>
    </row>
    <row r="66" spans="1:18" s="13" customFormat="1" x14ac:dyDescent="0.2">
      <c r="B66" s="13" t="s">
        <v>40</v>
      </c>
      <c r="G66" s="13">
        <v>4</v>
      </c>
      <c r="H66" s="13" t="s">
        <v>41</v>
      </c>
      <c r="I66" s="13">
        <v>4</v>
      </c>
      <c r="J66" s="13" t="s">
        <v>42</v>
      </c>
      <c r="K66" s="13" t="s">
        <v>6</v>
      </c>
      <c r="L66" s="13">
        <f t="shared" si="0"/>
        <v>16</v>
      </c>
      <c r="M66" s="13" t="s">
        <v>43</v>
      </c>
    </row>
    <row r="67" spans="1:18" s="13" customFormat="1" x14ac:dyDescent="0.2">
      <c r="B67" s="13" t="s">
        <v>142</v>
      </c>
      <c r="G67" s="13">
        <v>3</v>
      </c>
      <c r="H67" s="13" t="s">
        <v>41</v>
      </c>
      <c r="I67" s="13">
        <v>4</v>
      </c>
      <c r="J67" s="13" t="s">
        <v>42</v>
      </c>
      <c r="K67" s="13" t="s">
        <v>6</v>
      </c>
      <c r="L67" s="13">
        <f>G67*I67</f>
        <v>12</v>
      </c>
      <c r="M67" s="13" t="s">
        <v>43</v>
      </c>
    </row>
    <row r="68" spans="1:18" s="13" customFormat="1" x14ac:dyDescent="0.2">
      <c r="L68" s="13">
        <f>SUM(L61:L67)</f>
        <v>164.4</v>
      </c>
      <c r="M68" s="13" t="s">
        <v>43</v>
      </c>
    </row>
    <row r="69" spans="1:18" s="13" customFormat="1" x14ac:dyDescent="0.2">
      <c r="A69" s="50" t="s">
        <v>152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s="13" customFormat="1" x14ac:dyDescent="0.2">
      <c r="A70" s="50" t="s">
        <v>44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s="13" customFormat="1" x14ac:dyDescent="0.2">
      <c r="A71" s="13">
        <v>4.29</v>
      </c>
      <c r="B71" s="13" t="s">
        <v>41</v>
      </c>
      <c r="C71" s="13">
        <f>L68</f>
        <v>164.4</v>
      </c>
      <c r="D71" s="13" t="s">
        <v>6</v>
      </c>
      <c r="E71" s="13">
        <f>A71*C71</f>
        <v>705.27600000000007</v>
      </c>
      <c r="F71" s="13" t="s">
        <v>7</v>
      </c>
    </row>
    <row r="72" spans="1:18" s="13" customFormat="1" ht="11.25" customHeight="1" x14ac:dyDescent="0.2">
      <c r="A72" s="52" t="s">
        <v>153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s="13" customFormat="1" x14ac:dyDescent="0.2">
      <c r="A73" s="15" t="s">
        <v>45</v>
      </c>
      <c r="B73" s="15" t="s">
        <v>46</v>
      </c>
      <c r="H73" s="13">
        <f>E71</f>
        <v>705.27600000000007</v>
      </c>
      <c r="I73" s="13" t="s">
        <v>5</v>
      </c>
      <c r="J73" s="13">
        <v>2720</v>
      </c>
      <c r="K73" s="13" t="s">
        <v>6</v>
      </c>
      <c r="L73" s="13">
        <f>H73/J73</f>
        <v>0.25929264705882354</v>
      </c>
      <c r="M73" s="13" t="s">
        <v>7</v>
      </c>
    </row>
    <row r="74" spans="1:18" s="13" customFormat="1" x14ac:dyDescent="0.2">
      <c r="B74" s="16" t="s">
        <v>47</v>
      </c>
      <c r="H74" s="13">
        <f>E71</f>
        <v>705.27600000000007</v>
      </c>
      <c r="I74" s="13" t="s">
        <v>5</v>
      </c>
      <c r="J74" s="13">
        <v>224</v>
      </c>
      <c r="K74" s="13" t="s">
        <v>6</v>
      </c>
      <c r="L74" s="13">
        <f>H74/J74</f>
        <v>3.1485535714285717</v>
      </c>
      <c r="M74" s="13" t="s">
        <v>7</v>
      </c>
    </row>
    <row r="76" spans="1:18" x14ac:dyDescent="0.2">
      <c r="A76" s="24" t="s">
        <v>48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1.25" customHeight="1" x14ac:dyDescent="0.2">
      <c r="A77" s="37" t="s">
        <v>154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18" x14ac:dyDescent="0.2">
      <c r="A78" s="1">
        <v>30000</v>
      </c>
      <c r="B78" s="1" t="s">
        <v>5</v>
      </c>
      <c r="C78" s="1" t="s">
        <v>138</v>
      </c>
      <c r="D78" s="1" t="s">
        <v>6</v>
      </c>
      <c r="E78" s="1">
        <f>A78/12/23</f>
        <v>108.69565217391305</v>
      </c>
      <c r="F78" s="1" t="s">
        <v>7</v>
      </c>
    </row>
    <row r="79" spans="1:18" x14ac:dyDescent="0.2">
      <c r="A79" s="2" t="s">
        <v>45</v>
      </c>
      <c r="B79" s="2" t="s">
        <v>46</v>
      </c>
      <c r="H79" s="1">
        <f>E78</f>
        <v>108.69565217391305</v>
      </c>
      <c r="I79" s="1" t="s">
        <v>5</v>
      </c>
      <c r="J79" s="1">
        <v>2720</v>
      </c>
      <c r="K79" s="1" t="s">
        <v>6</v>
      </c>
      <c r="L79" s="1">
        <f>H79/J79</f>
        <v>3.9961636828644502E-2</v>
      </c>
      <c r="M79" s="1" t="s">
        <v>7</v>
      </c>
    </row>
    <row r="80" spans="1:18" x14ac:dyDescent="0.2">
      <c r="B80" s="3" t="s">
        <v>47</v>
      </c>
      <c r="H80" s="1">
        <f>E78</f>
        <v>108.69565217391305</v>
      </c>
      <c r="I80" s="1" t="s">
        <v>5</v>
      </c>
      <c r="J80" s="1">
        <v>224</v>
      </c>
      <c r="K80" s="1" t="s">
        <v>6</v>
      </c>
      <c r="L80" s="1">
        <f>H80/J80</f>
        <v>0.48524844720496896</v>
      </c>
      <c r="M80" s="1" t="s">
        <v>7</v>
      </c>
    </row>
    <row r="82" spans="1:18" s="13" customFormat="1" x14ac:dyDescent="0.2">
      <c r="A82" s="51" t="s">
        <v>50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spans="1:18" x14ac:dyDescent="0.2">
      <c r="A83" s="4" t="s">
        <v>51</v>
      </c>
    </row>
    <row r="84" spans="1:18" ht="11.25" customHeight="1" x14ac:dyDescent="0.2">
      <c r="A84" s="38" t="s">
        <v>155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x14ac:dyDescent="0.2">
      <c r="A85" s="4" t="s">
        <v>52</v>
      </c>
    </row>
    <row r="86" spans="1:18" x14ac:dyDescent="0.2">
      <c r="A86" s="38" t="s">
        <v>156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 x14ac:dyDescent="0.2">
      <c r="A87" s="4" t="s">
        <v>53</v>
      </c>
    </row>
    <row r="88" spans="1:18" x14ac:dyDescent="0.2">
      <c r="A88" s="38" t="s">
        <v>54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1:18" x14ac:dyDescent="0.2">
      <c r="A89" s="1">
        <f>A71</f>
        <v>4.29</v>
      </c>
      <c r="B89" s="1" t="s">
        <v>41</v>
      </c>
      <c r="C89" s="1">
        <v>0.4</v>
      </c>
      <c r="D89" s="1" t="s">
        <v>41</v>
      </c>
      <c r="E89" s="1">
        <v>6</v>
      </c>
      <c r="F89" s="1" t="s">
        <v>41</v>
      </c>
      <c r="G89" s="1">
        <v>8</v>
      </c>
      <c r="H89" s="1" t="s">
        <v>6</v>
      </c>
      <c r="I89" s="1">
        <f>A89*C89*E89*G89</f>
        <v>82.368000000000009</v>
      </c>
      <c r="J89" s="1" t="s">
        <v>43</v>
      </c>
    </row>
    <row r="90" spans="1:18" x14ac:dyDescent="0.2">
      <c r="A90" s="1" t="s">
        <v>55</v>
      </c>
      <c r="C90" s="1">
        <v>23</v>
      </c>
      <c r="D90" s="1" t="s">
        <v>41</v>
      </c>
      <c r="E90" s="1">
        <f>I89</f>
        <v>82.368000000000009</v>
      </c>
      <c r="F90" s="1" t="s">
        <v>6</v>
      </c>
      <c r="G90" s="1">
        <f>C90*E90</f>
        <v>1894.4640000000002</v>
      </c>
      <c r="H90" s="1" t="s">
        <v>7</v>
      </c>
    </row>
    <row r="91" spans="1:18" x14ac:dyDescent="0.2">
      <c r="A91" s="2" t="s">
        <v>56</v>
      </c>
      <c r="B91" s="2"/>
    </row>
    <row r="92" spans="1:18" x14ac:dyDescent="0.2">
      <c r="A92" s="1">
        <v>10000</v>
      </c>
      <c r="B92" s="3" t="s">
        <v>10</v>
      </c>
      <c r="C92" s="1">
        <v>1000</v>
      </c>
      <c r="D92" s="1" t="s">
        <v>10</v>
      </c>
      <c r="E92" s="1">
        <f>G90</f>
        <v>1894.4640000000002</v>
      </c>
      <c r="F92" s="1" t="s">
        <v>6</v>
      </c>
      <c r="G92" s="1">
        <f>A92+C92+E92</f>
        <v>12894.464</v>
      </c>
      <c r="H92" s="1" t="s">
        <v>7</v>
      </c>
      <c r="I92" s="1" t="s">
        <v>49</v>
      </c>
      <c r="K92" s="1">
        <f>G92</f>
        <v>12894.464</v>
      </c>
      <c r="L92" s="1" t="s">
        <v>5</v>
      </c>
      <c r="M92" s="1">
        <v>23</v>
      </c>
      <c r="N92" s="1" t="s">
        <v>6</v>
      </c>
      <c r="O92" s="1">
        <f>K92/22</f>
        <v>586.11199999999997</v>
      </c>
      <c r="P92" s="1" t="s">
        <v>7</v>
      </c>
      <c r="Q92" s="1" t="s">
        <v>57</v>
      </c>
    </row>
    <row r="93" spans="1:18" x14ac:dyDescent="0.2">
      <c r="A93" s="2" t="s">
        <v>45</v>
      </c>
      <c r="B93" s="2" t="s">
        <v>46</v>
      </c>
      <c r="H93" s="1">
        <f>O92</f>
        <v>586.11199999999997</v>
      </c>
      <c r="I93" s="1" t="s">
        <v>5</v>
      </c>
      <c r="J93" s="1">
        <v>2720</v>
      </c>
      <c r="K93" s="1" t="s">
        <v>6</v>
      </c>
      <c r="L93" s="1">
        <f>H93/J93</f>
        <v>0.21548235294117646</v>
      </c>
      <c r="M93" s="1" t="s">
        <v>7</v>
      </c>
    </row>
    <row r="94" spans="1:18" x14ac:dyDescent="0.2">
      <c r="B94" s="3" t="s">
        <v>47</v>
      </c>
      <c r="H94" s="1">
        <f>O92</f>
        <v>586.11199999999997</v>
      </c>
      <c r="I94" s="1" t="s">
        <v>5</v>
      </c>
      <c r="J94" s="1">
        <v>224</v>
      </c>
      <c r="K94" s="1" t="s">
        <v>6</v>
      </c>
      <c r="L94" s="1">
        <f>H94/J94</f>
        <v>2.6165714285714285</v>
      </c>
      <c r="M94" s="1" t="s">
        <v>7</v>
      </c>
    </row>
    <row r="96" spans="1:18" x14ac:dyDescent="0.2">
      <c r="A96" s="24" t="s">
        <v>58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x14ac:dyDescent="0.2">
      <c r="A97" s="4" t="s">
        <v>59</v>
      </c>
    </row>
    <row r="98" spans="1:18" x14ac:dyDescent="0.2">
      <c r="A98" s="38" t="s">
        <v>157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1:18" x14ac:dyDescent="0.2">
      <c r="A99" s="1">
        <v>380</v>
      </c>
      <c r="B99" s="1" t="s">
        <v>41</v>
      </c>
      <c r="C99" s="1">
        <v>4</v>
      </c>
      <c r="D99" s="1" t="s">
        <v>6</v>
      </c>
      <c r="E99" s="1" t="s">
        <v>41</v>
      </c>
      <c r="F99" s="1">
        <v>23</v>
      </c>
      <c r="G99" s="1" t="s">
        <v>6</v>
      </c>
      <c r="H99" s="1">
        <f>A99*C99*F99</f>
        <v>34960</v>
      </c>
      <c r="I99" s="1" t="s">
        <v>7</v>
      </c>
      <c r="J99" s="1" t="s">
        <v>49</v>
      </c>
    </row>
    <row r="100" spans="1:18" x14ac:dyDescent="0.2">
      <c r="A100" s="4" t="s">
        <v>139</v>
      </c>
    </row>
    <row r="101" spans="1:18" x14ac:dyDescent="0.2">
      <c r="A101" s="38" t="s">
        <v>158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1:18" x14ac:dyDescent="0.2">
      <c r="A102" s="1">
        <v>450</v>
      </c>
      <c r="B102" s="1" t="s">
        <v>41</v>
      </c>
      <c r="C102" s="1">
        <v>4</v>
      </c>
      <c r="D102" s="1" t="s">
        <v>6</v>
      </c>
      <c r="E102" s="1" t="s">
        <v>41</v>
      </c>
      <c r="F102" s="1">
        <v>23</v>
      </c>
      <c r="G102" s="1" t="s">
        <v>6</v>
      </c>
      <c r="H102" s="1">
        <f>A102*C102*F102</f>
        <v>41400</v>
      </c>
      <c r="I102" s="1" t="s">
        <v>7</v>
      </c>
      <c r="J102" s="1" t="s">
        <v>49</v>
      </c>
    </row>
    <row r="103" spans="1:18" x14ac:dyDescent="0.2">
      <c r="A103" s="4" t="s">
        <v>140</v>
      </c>
    </row>
    <row r="104" spans="1:18" x14ac:dyDescent="0.2">
      <c r="A104" s="38" t="s">
        <v>60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18" x14ac:dyDescent="0.2">
      <c r="A105" s="1">
        <f>A89</f>
        <v>4.29</v>
      </c>
      <c r="B105" s="1" t="s">
        <v>41</v>
      </c>
      <c r="C105" s="1">
        <v>7</v>
      </c>
      <c r="D105" s="1" t="s">
        <v>41</v>
      </c>
      <c r="E105" s="1">
        <v>4</v>
      </c>
      <c r="F105" s="1" t="s">
        <v>41</v>
      </c>
      <c r="G105" s="1">
        <v>23</v>
      </c>
      <c r="H105" s="1" t="s">
        <v>6</v>
      </c>
      <c r="I105" s="1">
        <f>A105*C105*E105*G105</f>
        <v>2762.76</v>
      </c>
      <c r="J105" s="1" t="s">
        <v>7</v>
      </c>
      <c r="K105" s="1" t="s">
        <v>49</v>
      </c>
    </row>
    <row r="106" spans="1:18" s="13" customFormat="1" x14ac:dyDescent="0.2">
      <c r="A106" s="17" t="s">
        <v>141</v>
      </c>
    </row>
    <row r="107" spans="1:18" s="13" customFormat="1" x14ac:dyDescent="0.2">
      <c r="A107" s="50" t="s">
        <v>61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s="13" customFormat="1" x14ac:dyDescent="0.2">
      <c r="A108" s="50" t="s">
        <v>62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s="13" customFormat="1" x14ac:dyDescent="0.2">
      <c r="A109" s="13">
        <v>12</v>
      </c>
      <c r="B109" s="13" t="s">
        <v>41</v>
      </c>
      <c r="C109" s="13">
        <v>7</v>
      </c>
      <c r="D109" s="13" t="s">
        <v>6</v>
      </c>
      <c r="E109" s="13">
        <f>A109*C109</f>
        <v>84</v>
      </c>
    </row>
    <row r="110" spans="1:18" s="13" customFormat="1" x14ac:dyDescent="0.2">
      <c r="A110" s="13">
        <v>6</v>
      </c>
      <c r="B110" s="13" t="s">
        <v>41</v>
      </c>
      <c r="C110" s="13">
        <v>7</v>
      </c>
      <c r="D110" s="13" t="s">
        <v>6</v>
      </c>
      <c r="E110" s="13">
        <f>A110*C110</f>
        <v>42</v>
      </c>
    </row>
    <row r="111" spans="1:18" s="13" customFormat="1" x14ac:dyDescent="0.2">
      <c r="A111" s="13">
        <f>E109</f>
        <v>84</v>
      </c>
      <c r="B111" s="13" t="s">
        <v>10</v>
      </c>
      <c r="C111" s="13">
        <f>E110</f>
        <v>42</v>
      </c>
      <c r="D111" s="13" t="s">
        <v>6</v>
      </c>
      <c r="E111" s="13">
        <f>A111+C111</f>
        <v>126</v>
      </c>
      <c r="F111" s="13" t="s">
        <v>41</v>
      </c>
      <c r="G111" s="13">
        <f>A89</f>
        <v>4.29</v>
      </c>
      <c r="H111" s="13" t="s">
        <v>41</v>
      </c>
      <c r="I111" s="13">
        <v>23</v>
      </c>
      <c r="J111" s="13" t="s">
        <v>6</v>
      </c>
      <c r="K111" s="13">
        <f>E111*G111*I111</f>
        <v>12432.419999999998</v>
      </c>
      <c r="L111" s="13" t="s">
        <v>7</v>
      </c>
      <c r="M111" s="13" t="s">
        <v>49</v>
      </c>
    </row>
    <row r="112" spans="1:18" x14ac:dyDescent="0.2">
      <c r="A112" s="2" t="s">
        <v>63</v>
      </c>
    </row>
    <row r="113" spans="1:18" x14ac:dyDescent="0.2">
      <c r="A113" s="1">
        <f>H99</f>
        <v>34960</v>
      </c>
      <c r="B113" s="1" t="s">
        <v>10</v>
      </c>
      <c r="C113" s="1">
        <f>I105</f>
        <v>2762.76</v>
      </c>
      <c r="D113" s="1" t="s">
        <v>10</v>
      </c>
      <c r="E113" s="1">
        <f>K111</f>
        <v>12432.419999999998</v>
      </c>
      <c r="F113" s="1" t="s">
        <v>10</v>
      </c>
      <c r="G113" s="1">
        <f>H102</f>
        <v>41400</v>
      </c>
      <c r="H113" s="1" t="s">
        <v>6</v>
      </c>
      <c r="I113" s="1">
        <f>A113+C113+E113+G113</f>
        <v>91555.18</v>
      </c>
      <c r="J113" s="1" t="s">
        <v>5</v>
      </c>
      <c r="K113" s="1">
        <v>23</v>
      </c>
      <c r="L113" s="1" t="s">
        <v>6</v>
      </c>
      <c r="M113" s="1">
        <f>I113/K113</f>
        <v>3980.66</v>
      </c>
      <c r="N113" s="1" t="s">
        <v>7</v>
      </c>
      <c r="O113" s="1" t="s">
        <v>49</v>
      </c>
    </row>
    <row r="114" spans="1:18" x14ac:dyDescent="0.2">
      <c r="A114" s="2" t="s">
        <v>45</v>
      </c>
      <c r="B114" s="2" t="s">
        <v>46</v>
      </c>
      <c r="H114" s="1">
        <f>M113</f>
        <v>3980.66</v>
      </c>
      <c r="I114" s="1" t="s">
        <v>5</v>
      </c>
      <c r="J114" s="1">
        <v>2720</v>
      </c>
      <c r="K114" s="1" t="s">
        <v>6</v>
      </c>
      <c r="L114" s="1">
        <f>H114/J114</f>
        <v>1.4634779411764705</v>
      </c>
      <c r="M114" s="1" t="s">
        <v>7</v>
      </c>
    </row>
    <row r="115" spans="1:18" x14ac:dyDescent="0.2">
      <c r="B115" s="3" t="s">
        <v>47</v>
      </c>
      <c r="H115" s="1">
        <f>M113</f>
        <v>3980.66</v>
      </c>
      <c r="I115" s="1" t="s">
        <v>5</v>
      </c>
      <c r="J115" s="1">
        <v>224</v>
      </c>
      <c r="K115" s="1" t="s">
        <v>6</v>
      </c>
      <c r="L115" s="1">
        <f>H115/J115</f>
        <v>17.770803571428569</v>
      </c>
      <c r="M115" s="1" t="s">
        <v>7</v>
      </c>
    </row>
    <row r="117" spans="1:18" x14ac:dyDescent="0.2">
      <c r="A117" s="24" t="s">
        <v>64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1:18" x14ac:dyDescent="0.2">
      <c r="A118" s="4" t="s">
        <v>65</v>
      </c>
    </row>
    <row r="119" spans="1:18" x14ac:dyDescent="0.2">
      <c r="A119" s="1" t="s">
        <v>66</v>
      </c>
      <c r="D119" s="1">
        <v>16</v>
      </c>
      <c r="E119" s="1" t="s">
        <v>41</v>
      </c>
      <c r="F119" s="1">
        <v>450</v>
      </c>
      <c r="G119" s="1" t="s">
        <v>6</v>
      </c>
      <c r="H119" s="1">
        <f>D119*F119</f>
        <v>7200</v>
      </c>
    </row>
    <row r="120" spans="1:18" x14ac:dyDescent="0.2">
      <c r="A120" s="1" t="s">
        <v>67</v>
      </c>
      <c r="D120" s="1">
        <v>8</v>
      </c>
      <c r="E120" s="1" t="s">
        <v>41</v>
      </c>
      <c r="F120" s="1">
        <v>700</v>
      </c>
      <c r="G120" s="1" t="s">
        <v>6</v>
      </c>
      <c r="H120" s="1">
        <f>D120*F120</f>
        <v>5600</v>
      </c>
    </row>
    <row r="121" spans="1:18" x14ac:dyDescent="0.2">
      <c r="A121" s="1" t="s">
        <v>68</v>
      </c>
      <c r="D121" s="1">
        <v>8</v>
      </c>
      <c r="E121" s="1" t="s">
        <v>41</v>
      </c>
      <c r="F121" s="1">
        <v>600</v>
      </c>
      <c r="G121" s="1" t="s">
        <v>6</v>
      </c>
      <c r="H121" s="1">
        <f>D121*F121</f>
        <v>4800</v>
      </c>
    </row>
    <row r="122" spans="1:18" x14ac:dyDescent="0.2">
      <c r="A122" s="1" t="s">
        <v>69</v>
      </c>
      <c r="D122" s="1">
        <v>600</v>
      </c>
      <c r="E122" s="1" t="s">
        <v>41</v>
      </c>
      <c r="F122" s="1">
        <v>25</v>
      </c>
      <c r="G122" s="1" t="s">
        <v>6</v>
      </c>
      <c r="H122" s="1">
        <f>D122*F122</f>
        <v>15000</v>
      </c>
    </row>
    <row r="123" spans="1:18" x14ac:dyDescent="0.2">
      <c r="G123" s="1" t="s">
        <v>29</v>
      </c>
      <c r="H123" s="1">
        <f>SUM(H119:H122)</f>
        <v>32600</v>
      </c>
    </row>
    <row r="124" spans="1:18" x14ac:dyDescent="0.2">
      <c r="E124" s="2" t="s">
        <v>70</v>
      </c>
      <c r="H124" s="1">
        <f>H123</f>
        <v>32600</v>
      </c>
      <c r="I124" s="1" t="s">
        <v>5</v>
      </c>
      <c r="J124" s="1">
        <v>12</v>
      </c>
      <c r="K124" s="1" t="s">
        <v>6</v>
      </c>
      <c r="L124" s="1">
        <f>H124/J124</f>
        <v>2716.6666666666665</v>
      </c>
      <c r="M124" s="1" t="s">
        <v>7</v>
      </c>
      <c r="N124" s="1" t="s">
        <v>49</v>
      </c>
    </row>
    <row r="125" spans="1:18" x14ac:dyDescent="0.2">
      <c r="A125" s="4" t="s">
        <v>71</v>
      </c>
    </row>
    <row r="126" spans="1:18" x14ac:dyDescent="0.2">
      <c r="A126" s="1" t="s">
        <v>72</v>
      </c>
      <c r="D126" s="1">
        <v>8</v>
      </c>
      <c r="E126" s="1" t="s">
        <v>41</v>
      </c>
      <c r="F126" s="1">
        <v>200</v>
      </c>
      <c r="G126" s="1" t="s">
        <v>6</v>
      </c>
      <c r="H126" s="1">
        <f>D126*F126</f>
        <v>1600</v>
      </c>
    </row>
    <row r="127" spans="1:18" x14ac:dyDescent="0.2">
      <c r="A127" s="1" t="s">
        <v>73</v>
      </c>
      <c r="D127" s="1">
        <v>16</v>
      </c>
      <c r="E127" s="1" t="s">
        <v>41</v>
      </c>
      <c r="F127" s="1">
        <v>80</v>
      </c>
      <c r="G127" s="1" t="s">
        <v>6</v>
      </c>
      <c r="H127" s="1">
        <f>D127*F127</f>
        <v>1280</v>
      </c>
    </row>
    <row r="128" spans="1:18" x14ac:dyDescent="0.2">
      <c r="A128" s="1" t="s">
        <v>74</v>
      </c>
      <c r="D128" s="1">
        <v>4</v>
      </c>
      <c r="E128" s="1" t="s">
        <v>41</v>
      </c>
      <c r="F128" s="1">
        <v>160</v>
      </c>
      <c r="G128" s="1" t="s">
        <v>6</v>
      </c>
      <c r="H128" s="1">
        <f>D128*F128</f>
        <v>640</v>
      </c>
    </row>
    <row r="129" spans="1:14" x14ac:dyDescent="0.2">
      <c r="A129" s="1" t="s">
        <v>75</v>
      </c>
      <c r="D129" s="1">
        <v>1</v>
      </c>
      <c r="E129" s="1" t="s">
        <v>41</v>
      </c>
      <c r="F129" s="1">
        <v>500</v>
      </c>
      <c r="G129" s="1" t="s">
        <v>6</v>
      </c>
      <c r="H129" s="1">
        <f>D129*F129</f>
        <v>500</v>
      </c>
    </row>
    <row r="130" spans="1:14" x14ac:dyDescent="0.2">
      <c r="A130" s="1" t="s">
        <v>76</v>
      </c>
      <c r="D130" s="1">
        <v>3</v>
      </c>
      <c r="E130" s="1" t="s">
        <v>41</v>
      </c>
      <c r="F130" s="1">
        <v>80</v>
      </c>
      <c r="G130" s="1" t="s">
        <v>6</v>
      </c>
      <c r="H130" s="1">
        <f>D130*F130</f>
        <v>240</v>
      </c>
    </row>
    <row r="131" spans="1:14" x14ac:dyDescent="0.2">
      <c r="G131" s="1" t="s">
        <v>29</v>
      </c>
      <c r="H131" s="1">
        <f>SUM(H126:H130)</f>
        <v>4260</v>
      </c>
    </row>
    <row r="132" spans="1:14" x14ac:dyDescent="0.2">
      <c r="E132" s="2" t="s">
        <v>70</v>
      </c>
      <c r="H132" s="1">
        <f>H131</f>
        <v>4260</v>
      </c>
      <c r="I132" s="1" t="s">
        <v>5</v>
      </c>
      <c r="J132" s="1">
        <v>12</v>
      </c>
      <c r="K132" s="1" t="s">
        <v>6</v>
      </c>
      <c r="L132" s="1">
        <f>H132/J132</f>
        <v>355</v>
      </c>
      <c r="M132" s="1" t="s">
        <v>7</v>
      </c>
      <c r="N132" s="1" t="s">
        <v>49</v>
      </c>
    </row>
    <row r="133" spans="1:14" x14ac:dyDescent="0.2">
      <c r="A133" s="4" t="s">
        <v>77</v>
      </c>
    </row>
    <row r="134" spans="1:14" x14ac:dyDescent="0.2">
      <c r="A134" s="1" t="s">
        <v>78</v>
      </c>
      <c r="D134" s="1">
        <v>250</v>
      </c>
    </row>
    <row r="135" spans="1:14" x14ac:dyDescent="0.2">
      <c r="A135" s="1" t="s">
        <v>79</v>
      </c>
      <c r="D135" s="1">
        <v>2000</v>
      </c>
    </row>
    <row r="136" spans="1:14" x14ac:dyDescent="0.2">
      <c r="C136" s="1" t="s">
        <v>29</v>
      </c>
      <c r="D136" s="1">
        <f>SUM(D134:D135)</f>
        <v>2250</v>
      </c>
    </row>
    <row r="137" spans="1:14" x14ac:dyDescent="0.2">
      <c r="A137" s="4" t="s">
        <v>80</v>
      </c>
    </row>
    <row r="138" spans="1:14" x14ac:dyDescent="0.2">
      <c r="A138" s="1" t="s">
        <v>81</v>
      </c>
      <c r="D138" s="1">
        <v>8</v>
      </c>
      <c r="E138" s="1" t="s">
        <v>41</v>
      </c>
      <c r="F138" s="1">
        <v>120</v>
      </c>
      <c r="G138" s="1" t="s">
        <v>6</v>
      </c>
      <c r="H138" s="1">
        <f>D138*F138</f>
        <v>960</v>
      </c>
    </row>
    <row r="139" spans="1:14" x14ac:dyDescent="0.2">
      <c r="A139" s="1" t="s">
        <v>82</v>
      </c>
      <c r="D139" s="1">
        <v>18</v>
      </c>
      <c r="E139" s="1" t="s">
        <v>41</v>
      </c>
      <c r="F139" s="1">
        <v>70</v>
      </c>
      <c r="G139" s="1" t="s">
        <v>6</v>
      </c>
      <c r="H139" s="1">
        <f>D139*F139</f>
        <v>1260</v>
      </c>
    </row>
    <row r="140" spans="1:14" x14ac:dyDescent="0.2">
      <c r="A140" s="1" t="s">
        <v>83</v>
      </c>
      <c r="D140" s="1">
        <v>1</v>
      </c>
      <c r="E140" s="1" t="s">
        <v>41</v>
      </c>
      <c r="F140" s="1">
        <v>600</v>
      </c>
      <c r="G140" s="1" t="s">
        <v>6</v>
      </c>
      <c r="H140" s="1">
        <f>D140*F140</f>
        <v>600</v>
      </c>
    </row>
    <row r="141" spans="1:14" x14ac:dyDescent="0.2">
      <c r="G141" s="1" t="s">
        <v>29</v>
      </c>
      <c r="H141" s="1">
        <f>SUM(H138:H140)</f>
        <v>2820</v>
      </c>
    </row>
    <row r="142" spans="1:14" x14ac:dyDescent="0.2">
      <c r="E142" s="2" t="s">
        <v>70</v>
      </c>
      <c r="H142" s="1">
        <f>H141</f>
        <v>2820</v>
      </c>
      <c r="I142" s="1" t="s">
        <v>5</v>
      </c>
      <c r="J142" s="1">
        <v>12</v>
      </c>
      <c r="K142" s="1" t="s">
        <v>6</v>
      </c>
      <c r="L142" s="1">
        <f>H142/J142</f>
        <v>235</v>
      </c>
      <c r="M142" s="1" t="s">
        <v>7</v>
      </c>
      <c r="N142" s="1" t="s">
        <v>49</v>
      </c>
    </row>
    <row r="143" spans="1:14" x14ac:dyDescent="0.2">
      <c r="A143" s="4" t="s">
        <v>84</v>
      </c>
    </row>
    <row r="144" spans="1:14" x14ac:dyDescent="0.2">
      <c r="D144" s="1">
        <v>2000</v>
      </c>
      <c r="E144" s="1" t="s">
        <v>7</v>
      </c>
      <c r="F144" s="1" t="s">
        <v>49</v>
      </c>
    </row>
    <row r="145" spans="1:18" x14ac:dyDescent="0.2">
      <c r="A145" s="4" t="s">
        <v>85</v>
      </c>
    </row>
    <row r="146" spans="1:18" x14ac:dyDescent="0.2">
      <c r="D146" s="1">
        <v>20000</v>
      </c>
      <c r="E146" s="1" t="s">
        <v>7</v>
      </c>
      <c r="F146" s="1" t="s">
        <v>49</v>
      </c>
    </row>
    <row r="147" spans="1:18" x14ac:dyDescent="0.2">
      <c r="A147" s="2" t="s">
        <v>86</v>
      </c>
    </row>
    <row r="148" spans="1:18" x14ac:dyDescent="0.2">
      <c r="A148" s="1">
        <f>L124</f>
        <v>2716.6666666666665</v>
      </c>
      <c r="B148" s="1" t="s">
        <v>10</v>
      </c>
      <c r="C148" s="1">
        <f>L132</f>
        <v>355</v>
      </c>
      <c r="D148" s="1" t="s">
        <v>10</v>
      </c>
      <c r="E148" s="1">
        <f>L142</f>
        <v>235</v>
      </c>
      <c r="F148" s="1" t="s">
        <v>10</v>
      </c>
      <c r="G148" s="1">
        <f>D144</f>
        <v>2000</v>
      </c>
      <c r="H148" s="1" t="s">
        <v>10</v>
      </c>
      <c r="I148" s="1">
        <f>D146</f>
        <v>20000</v>
      </c>
      <c r="J148" s="1" t="s">
        <v>6</v>
      </c>
      <c r="K148" s="1">
        <f>A148+C148+E148+G148+I148</f>
        <v>25306.666666666664</v>
      </c>
      <c r="L148" s="1" t="s">
        <v>5</v>
      </c>
      <c r="M148" s="1">
        <v>23</v>
      </c>
      <c r="N148" s="1" t="s">
        <v>6</v>
      </c>
      <c r="O148" s="1">
        <f>K148/22</f>
        <v>1150.3030303030303</v>
      </c>
      <c r="P148" s="1" t="s">
        <v>7</v>
      </c>
    </row>
    <row r="149" spans="1:18" x14ac:dyDescent="0.2">
      <c r="A149" s="2" t="s">
        <v>45</v>
      </c>
      <c r="B149" s="2" t="s">
        <v>46</v>
      </c>
      <c r="H149" s="1">
        <f>O148</f>
        <v>1150.3030303030303</v>
      </c>
      <c r="I149" s="1" t="s">
        <v>5</v>
      </c>
      <c r="J149" s="1">
        <v>2720</v>
      </c>
      <c r="K149" s="1" t="s">
        <v>6</v>
      </c>
      <c r="L149" s="1">
        <f>H149/J149</f>
        <v>0.42290552584670232</v>
      </c>
      <c r="M149" s="1" t="s">
        <v>7</v>
      </c>
    </row>
    <row r="150" spans="1:18" x14ac:dyDescent="0.2">
      <c r="B150" s="3" t="s">
        <v>47</v>
      </c>
      <c r="H150" s="1">
        <f>O148</f>
        <v>1150.3030303030303</v>
      </c>
      <c r="I150" s="1" t="s">
        <v>5</v>
      </c>
      <c r="J150" s="1">
        <v>224</v>
      </c>
      <c r="K150" s="1" t="s">
        <v>6</v>
      </c>
      <c r="L150" s="1">
        <f>H150/J150</f>
        <v>5.1352813852813854</v>
      </c>
      <c r="M150" s="1" t="s">
        <v>7</v>
      </c>
    </row>
    <row r="152" spans="1:18" x14ac:dyDescent="0.2">
      <c r="A152" s="24" t="s">
        <v>87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1:18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x14ac:dyDescent="0.2">
      <c r="B154" s="7" t="s">
        <v>21</v>
      </c>
      <c r="C154" s="19" t="s">
        <v>88</v>
      </c>
      <c r="D154" s="19"/>
      <c r="E154" s="19"/>
      <c r="F154" s="19"/>
      <c r="G154" s="19"/>
      <c r="H154" s="19" t="s">
        <v>94</v>
      </c>
      <c r="I154" s="19"/>
      <c r="J154" s="19" t="s">
        <v>96</v>
      </c>
      <c r="K154" s="19"/>
      <c r="L154" s="19" t="s">
        <v>95</v>
      </c>
      <c r="M154" s="19"/>
    </row>
    <row r="155" spans="1:18" x14ac:dyDescent="0.2">
      <c r="B155" s="7">
        <v>1</v>
      </c>
      <c r="C155" s="18" t="s">
        <v>89</v>
      </c>
      <c r="D155" s="18"/>
      <c r="E155" s="18"/>
      <c r="F155" s="18"/>
      <c r="G155" s="18"/>
      <c r="H155" s="19">
        <v>1</v>
      </c>
      <c r="I155" s="19"/>
      <c r="J155" s="20">
        <v>30000</v>
      </c>
      <c r="K155" s="19"/>
      <c r="L155" s="21">
        <f>J155*H155</f>
        <v>30000</v>
      </c>
      <c r="M155" s="21"/>
    </row>
    <row r="156" spans="1:18" x14ac:dyDescent="0.2">
      <c r="B156" s="7">
        <v>2</v>
      </c>
      <c r="C156" s="18" t="s">
        <v>90</v>
      </c>
      <c r="D156" s="18"/>
      <c r="E156" s="18"/>
      <c r="F156" s="18"/>
      <c r="G156" s="18"/>
      <c r="H156" s="19">
        <v>1</v>
      </c>
      <c r="I156" s="19"/>
      <c r="J156" s="20">
        <v>25000</v>
      </c>
      <c r="K156" s="19"/>
      <c r="L156" s="21">
        <f>J156*H156</f>
        <v>25000</v>
      </c>
      <c r="M156" s="21"/>
    </row>
    <row r="157" spans="1:18" x14ac:dyDescent="0.2">
      <c r="B157" s="7">
        <v>3</v>
      </c>
      <c r="C157" s="18" t="s">
        <v>91</v>
      </c>
      <c r="D157" s="18"/>
      <c r="E157" s="18"/>
      <c r="F157" s="18"/>
      <c r="G157" s="18"/>
      <c r="H157" s="19">
        <v>1</v>
      </c>
      <c r="I157" s="19"/>
      <c r="J157" s="20">
        <v>23000</v>
      </c>
      <c r="K157" s="19"/>
      <c r="L157" s="21">
        <f>J157*H157</f>
        <v>23000</v>
      </c>
      <c r="M157" s="21"/>
    </row>
    <row r="158" spans="1:18" x14ac:dyDescent="0.2">
      <c r="B158" s="7">
        <v>4</v>
      </c>
      <c r="C158" s="18" t="s">
        <v>92</v>
      </c>
      <c r="D158" s="18"/>
      <c r="E158" s="18"/>
      <c r="F158" s="18"/>
      <c r="G158" s="18"/>
      <c r="H158" s="19">
        <v>1</v>
      </c>
      <c r="I158" s="19"/>
      <c r="J158" s="20">
        <v>23000</v>
      </c>
      <c r="K158" s="19"/>
      <c r="L158" s="21">
        <f>J158*H158</f>
        <v>23000</v>
      </c>
      <c r="M158" s="21"/>
    </row>
    <row r="159" spans="1:18" x14ac:dyDescent="0.2">
      <c r="B159" s="7">
        <v>5</v>
      </c>
      <c r="C159" s="18" t="s">
        <v>93</v>
      </c>
      <c r="D159" s="18"/>
      <c r="E159" s="18"/>
      <c r="F159" s="18"/>
      <c r="G159" s="18"/>
      <c r="H159" s="19">
        <v>5</v>
      </c>
      <c r="I159" s="19"/>
      <c r="J159" s="20">
        <v>20000</v>
      </c>
      <c r="K159" s="19"/>
      <c r="L159" s="21">
        <f>J159*H159</f>
        <v>100000</v>
      </c>
      <c r="M159" s="21"/>
    </row>
    <row r="160" spans="1:18" x14ac:dyDescent="0.2">
      <c r="B160" s="48" t="s">
        <v>29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21">
        <f>SUM(L155:M159)</f>
        <v>201000</v>
      </c>
      <c r="M160" s="19"/>
    </row>
    <row r="161" spans="1:18" x14ac:dyDescent="0.2">
      <c r="A161" s="2" t="s">
        <v>97</v>
      </c>
      <c r="F161" s="49">
        <f>L160</f>
        <v>201000</v>
      </c>
      <c r="G161" s="49"/>
      <c r="H161" s="1" t="s">
        <v>5</v>
      </c>
      <c r="I161" s="1">
        <v>23</v>
      </c>
      <c r="J161" s="1" t="s">
        <v>6</v>
      </c>
      <c r="K161" s="1">
        <f>F161/I161</f>
        <v>8739.1304347826081</v>
      </c>
      <c r="L161" s="1" t="s">
        <v>7</v>
      </c>
      <c r="M161" s="1" t="s">
        <v>49</v>
      </c>
    </row>
    <row r="162" spans="1:18" x14ac:dyDescent="0.2">
      <c r="A162" s="2" t="s">
        <v>45</v>
      </c>
      <c r="B162" s="2" t="s">
        <v>46</v>
      </c>
      <c r="H162" s="1">
        <f>K161</f>
        <v>8739.1304347826081</v>
      </c>
      <c r="I162" s="1" t="s">
        <v>5</v>
      </c>
      <c r="J162" s="1">
        <v>2720</v>
      </c>
      <c r="K162" s="1" t="s">
        <v>6</v>
      </c>
      <c r="L162" s="1">
        <f>H162/J162</f>
        <v>3.2129156010230178</v>
      </c>
      <c r="M162" s="1" t="s">
        <v>7</v>
      </c>
    </row>
    <row r="163" spans="1:18" x14ac:dyDescent="0.2">
      <c r="B163" s="3" t="s">
        <v>47</v>
      </c>
      <c r="H163" s="1">
        <f>K161</f>
        <v>8739.1304347826081</v>
      </c>
      <c r="I163" s="1" t="s">
        <v>5</v>
      </c>
      <c r="J163" s="1">
        <v>224</v>
      </c>
      <c r="K163" s="1" t="s">
        <v>6</v>
      </c>
      <c r="L163" s="1">
        <f>H163/J163</f>
        <v>39.013975155279503</v>
      </c>
      <c r="M163" s="1" t="s">
        <v>7</v>
      </c>
    </row>
    <row r="165" spans="1:18" x14ac:dyDescent="0.2">
      <c r="A165" s="24" t="s">
        <v>162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7" spans="1:18" x14ac:dyDescent="0.2">
      <c r="B167" s="7" t="s">
        <v>21</v>
      </c>
      <c r="C167" s="19" t="s">
        <v>98</v>
      </c>
      <c r="D167" s="19"/>
      <c r="E167" s="19"/>
      <c r="F167" s="19"/>
      <c r="G167" s="19"/>
      <c r="H167" s="19" t="s">
        <v>94</v>
      </c>
      <c r="I167" s="19"/>
      <c r="J167" s="19" t="s">
        <v>99</v>
      </c>
      <c r="K167" s="19"/>
      <c r="L167" s="19" t="s">
        <v>95</v>
      </c>
      <c r="M167" s="19"/>
    </row>
    <row r="168" spans="1:18" x14ac:dyDescent="0.2">
      <c r="B168" s="43" t="s">
        <v>100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5"/>
    </row>
    <row r="169" spans="1:18" x14ac:dyDescent="0.2">
      <c r="B169" s="7">
        <v>1</v>
      </c>
      <c r="C169" s="18" t="s">
        <v>161</v>
      </c>
      <c r="D169" s="18"/>
      <c r="E169" s="18"/>
      <c r="F169" s="18"/>
      <c r="G169" s="18"/>
      <c r="H169" s="19">
        <v>1</v>
      </c>
      <c r="I169" s="19"/>
      <c r="J169" s="20">
        <v>1717000</v>
      </c>
      <c r="K169" s="19"/>
      <c r="L169" s="21">
        <f>J169*H169</f>
        <v>1717000</v>
      </c>
      <c r="M169" s="21"/>
    </row>
    <row r="170" spans="1:18" x14ac:dyDescent="0.2">
      <c r="B170" s="7">
        <v>2</v>
      </c>
      <c r="C170" s="18" t="s">
        <v>101</v>
      </c>
      <c r="D170" s="18"/>
      <c r="E170" s="18"/>
      <c r="F170" s="18"/>
      <c r="G170" s="18"/>
      <c r="H170" s="19">
        <v>1</v>
      </c>
      <c r="I170" s="19"/>
      <c r="J170" s="20">
        <v>120000</v>
      </c>
      <c r="K170" s="19"/>
      <c r="L170" s="21">
        <f>J170*H170</f>
        <v>120000</v>
      </c>
      <c r="M170" s="21"/>
    </row>
    <row r="171" spans="1:18" x14ac:dyDescent="0.2">
      <c r="B171" s="7">
        <v>3</v>
      </c>
      <c r="C171" s="18" t="s">
        <v>102</v>
      </c>
      <c r="D171" s="18"/>
      <c r="E171" s="18"/>
      <c r="F171" s="18"/>
      <c r="G171" s="18"/>
      <c r="H171" s="19">
        <v>1</v>
      </c>
      <c r="I171" s="19"/>
      <c r="J171" s="20">
        <v>73000</v>
      </c>
      <c r="K171" s="19"/>
      <c r="L171" s="21">
        <f>J171*H171</f>
        <v>73000</v>
      </c>
      <c r="M171" s="21"/>
    </row>
    <row r="172" spans="1:18" ht="11.25" customHeight="1" x14ac:dyDescent="0.2">
      <c r="B172" s="7">
        <v>4</v>
      </c>
      <c r="C172" s="18"/>
      <c r="D172" s="18"/>
      <c r="E172" s="18"/>
      <c r="F172" s="18"/>
      <c r="G172" s="18"/>
      <c r="H172" s="19"/>
      <c r="I172" s="19"/>
      <c r="J172" s="39" t="s">
        <v>29</v>
      </c>
      <c r="K172" s="33"/>
      <c r="L172" s="21">
        <f>SUM(L169:M171)</f>
        <v>1910000</v>
      </c>
      <c r="M172" s="21"/>
    </row>
    <row r="173" spans="1:18" x14ac:dyDescent="0.2">
      <c r="B173" s="43" t="s">
        <v>103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5"/>
    </row>
    <row r="174" spans="1:18" x14ac:dyDescent="0.2">
      <c r="B174" s="7">
        <v>5</v>
      </c>
      <c r="C174" s="18" t="s">
        <v>104</v>
      </c>
      <c r="D174" s="18"/>
      <c r="E174" s="18"/>
      <c r="F174" s="18"/>
      <c r="G174" s="18"/>
      <c r="H174" s="19">
        <v>136</v>
      </c>
      <c r="I174" s="19"/>
      <c r="J174" s="20">
        <v>4000</v>
      </c>
      <c r="K174" s="19"/>
      <c r="L174" s="21">
        <f t="shared" ref="L174:L180" si="1">J174*H174</f>
        <v>544000</v>
      </c>
      <c r="M174" s="21"/>
    </row>
    <row r="175" spans="1:18" x14ac:dyDescent="0.2">
      <c r="B175" s="7">
        <v>6</v>
      </c>
      <c r="C175" s="18" t="s">
        <v>105</v>
      </c>
      <c r="D175" s="18"/>
      <c r="E175" s="18"/>
      <c r="F175" s="18"/>
      <c r="G175" s="18"/>
      <c r="H175" s="19">
        <v>680</v>
      </c>
      <c r="I175" s="19"/>
      <c r="J175" s="20">
        <v>450</v>
      </c>
      <c r="K175" s="19"/>
      <c r="L175" s="21">
        <f t="shared" si="1"/>
        <v>306000</v>
      </c>
      <c r="M175" s="21"/>
    </row>
    <row r="176" spans="1:18" x14ac:dyDescent="0.2">
      <c r="B176" s="7">
        <v>7</v>
      </c>
      <c r="C176" s="18" t="s">
        <v>106</v>
      </c>
      <c r="D176" s="18"/>
      <c r="E176" s="18"/>
      <c r="F176" s="18"/>
      <c r="G176" s="18"/>
      <c r="H176" s="19">
        <v>1</v>
      </c>
      <c r="I176" s="19"/>
      <c r="J176" s="20">
        <v>200000</v>
      </c>
      <c r="K176" s="19"/>
      <c r="L176" s="21">
        <f t="shared" si="1"/>
        <v>200000</v>
      </c>
      <c r="M176" s="21"/>
    </row>
    <row r="177" spans="1:18" x14ac:dyDescent="0.2">
      <c r="B177" s="7">
        <v>8</v>
      </c>
      <c r="C177" s="18" t="s">
        <v>107</v>
      </c>
      <c r="D177" s="18"/>
      <c r="E177" s="18"/>
      <c r="F177" s="18"/>
      <c r="G177" s="18"/>
      <c r="H177" s="19">
        <v>1</v>
      </c>
      <c r="I177" s="19"/>
      <c r="J177" s="20">
        <v>150000</v>
      </c>
      <c r="K177" s="19"/>
      <c r="L177" s="21">
        <f t="shared" si="1"/>
        <v>150000</v>
      </c>
      <c r="M177" s="21"/>
    </row>
    <row r="178" spans="1:18" x14ac:dyDescent="0.2">
      <c r="B178" s="7">
        <v>9</v>
      </c>
      <c r="C178" s="18" t="s">
        <v>108</v>
      </c>
      <c r="D178" s="18"/>
      <c r="E178" s="18"/>
      <c r="F178" s="18"/>
      <c r="G178" s="18"/>
      <c r="H178" s="19">
        <v>1</v>
      </c>
      <c r="I178" s="19"/>
      <c r="J178" s="20">
        <v>100000</v>
      </c>
      <c r="K178" s="19"/>
      <c r="L178" s="21">
        <f t="shared" si="1"/>
        <v>100000</v>
      </c>
      <c r="M178" s="21"/>
    </row>
    <row r="179" spans="1:18" x14ac:dyDescent="0.2">
      <c r="B179" s="7">
        <v>10</v>
      </c>
      <c r="C179" s="18" t="s">
        <v>143</v>
      </c>
      <c r="D179" s="18"/>
      <c r="E179" s="18"/>
      <c r="F179" s="18"/>
      <c r="G179" s="18"/>
      <c r="H179" s="19">
        <v>1</v>
      </c>
      <c r="I179" s="19"/>
      <c r="J179" s="20">
        <v>130000</v>
      </c>
      <c r="K179" s="19"/>
      <c r="L179" s="21">
        <f>J179*H179</f>
        <v>130000</v>
      </c>
      <c r="M179" s="21"/>
    </row>
    <row r="180" spans="1:18" ht="11.25" customHeight="1" x14ac:dyDescent="0.2">
      <c r="B180" s="7">
        <v>11</v>
      </c>
      <c r="C180" s="25" t="s">
        <v>109</v>
      </c>
      <c r="D180" s="26"/>
      <c r="E180" s="26"/>
      <c r="F180" s="26"/>
      <c r="G180" s="27"/>
      <c r="H180" s="34">
        <v>20</v>
      </c>
      <c r="I180" s="36"/>
      <c r="J180" s="46">
        <v>400</v>
      </c>
      <c r="K180" s="47"/>
      <c r="L180" s="41">
        <f t="shared" si="1"/>
        <v>8000</v>
      </c>
      <c r="M180" s="42"/>
    </row>
    <row r="181" spans="1:18" x14ac:dyDescent="0.2">
      <c r="B181" s="7">
        <v>12</v>
      </c>
      <c r="C181" s="25"/>
      <c r="D181" s="26"/>
      <c r="E181" s="26"/>
      <c r="F181" s="26"/>
      <c r="G181" s="27"/>
      <c r="H181" s="34"/>
      <c r="I181" s="36"/>
      <c r="J181" s="39" t="s">
        <v>29</v>
      </c>
      <c r="K181" s="40"/>
      <c r="L181" s="41">
        <f>SUM(L174:M180)</f>
        <v>1438000</v>
      </c>
      <c r="M181" s="42"/>
    </row>
    <row r="182" spans="1:18" x14ac:dyDescent="0.2">
      <c r="B182" s="43" t="s">
        <v>110</v>
      </c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</row>
    <row r="183" spans="1:18" x14ac:dyDescent="0.2">
      <c r="B183" s="7">
        <v>13</v>
      </c>
      <c r="C183" s="18" t="s">
        <v>111</v>
      </c>
      <c r="D183" s="18"/>
      <c r="E183" s="18"/>
      <c r="F183" s="18"/>
      <c r="G183" s="18"/>
      <c r="H183" s="19"/>
      <c r="I183" s="19"/>
      <c r="J183" s="20"/>
      <c r="K183" s="19"/>
      <c r="L183" s="41"/>
      <c r="M183" s="42"/>
    </row>
    <row r="184" spans="1:18" x14ac:dyDescent="0.2">
      <c r="B184" s="7">
        <v>14</v>
      </c>
      <c r="C184" s="18" t="s">
        <v>112</v>
      </c>
      <c r="D184" s="18"/>
      <c r="E184" s="18"/>
      <c r="F184" s="18"/>
      <c r="G184" s="18"/>
      <c r="H184" s="19"/>
      <c r="I184" s="19"/>
      <c r="J184" s="20"/>
      <c r="K184" s="19"/>
      <c r="L184" s="41"/>
      <c r="M184" s="42"/>
    </row>
    <row r="185" spans="1:18" x14ac:dyDescent="0.2">
      <c r="B185" s="7">
        <v>15</v>
      </c>
      <c r="C185" s="18" t="s">
        <v>113</v>
      </c>
      <c r="D185" s="18"/>
      <c r="E185" s="18"/>
      <c r="F185" s="18"/>
      <c r="G185" s="18"/>
      <c r="H185" s="19"/>
      <c r="I185" s="19"/>
      <c r="J185" s="20"/>
      <c r="K185" s="19"/>
      <c r="L185" s="41"/>
      <c r="M185" s="42"/>
    </row>
    <row r="186" spans="1:18" x14ac:dyDescent="0.2">
      <c r="B186" s="7">
        <v>16</v>
      </c>
      <c r="C186" s="31" t="s">
        <v>29</v>
      </c>
      <c r="D186" s="32"/>
      <c r="E186" s="32"/>
      <c r="F186" s="32"/>
      <c r="G186" s="32"/>
      <c r="H186" s="32"/>
      <c r="I186" s="32"/>
      <c r="J186" s="32"/>
      <c r="K186" s="33"/>
      <c r="L186" s="41">
        <f>L172+L181</f>
        <v>3348000</v>
      </c>
      <c r="M186" s="42"/>
    </row>
    <row r="187" spans="1:18" x14ac:dyDescent="0.2"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2"/>
      <c r="M187" s="12"/>
    </row>
    <row r="188" spans="1:18" x14ac:dyDescent="0.2">
      <c r="A188" s="24" t="s">
        <v>114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90" spans="1:18" ht="93" customHeight="1" x14ac:dyDescent="0.2">
      <c r="A190" s="37" t="s">
        <v>159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2" spans="1:18" x14ac:dyDescent="0.2">
      <c r="A192" s="24" t="s">
        <v>115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4" spans="1:18" x14ac:dyDescent="0.2">
      <c r="B194" s="7" t="s">
        <v>21</v>
      </c>
      <c r="C194" s="34" t="s">
        <v>116</v>
      </c>
      <c r="D194" s="35"/>
      <c r="E194" s="35"/>
      <c r="F194" s="35"/>
      <c r="G194" s="35"/>
      <c r="H194" s="35"/>
      <c r="I194" s="35"/>
      <c r="J194" s="35"/>
      <c r="K194" s="36"/>
      <c r="L194" s="19" t="s">
        <v>95</v>
      </c>
      <c r="M194" s="19"/>
    </row>
    <row r="195" spans="1:18" x14ac:dyDescent="0.2">
      <c r="B195" s="7">
        <v>1</v>
      </c>
      <c r="C195" s="25" t="s">
        <v>25</v>
      </c>
      <c r="D195" s="26"/>
      <c r="E195" s="26"/>
      <c r="F195" s="26"/>
      <c r="G195" s="26"/>
      <c r="H195" s="26"/>
      <c r="I195" s="26"/>
      <c r="J195" s="26"/>
      <c r="K195" s="27"/>
      <c r="L195" s="22">
        <f>L45</f>
        <v>11.46</v>
      </c>
      <c r="M195" s="22"/>
    </row>
    <row r="196" spans="1:18" x14ac:dyDescent="0.2">
      <c r="B196" s="7">
        <v>2</v>
      </c>
      <c r="C196" s="25" t="s">
        <v>26</v>
      </c>
      <c r="D196" s="26"/>
      <c r="E196" s="26"/>
      <c r="F196" s="26"/>
      <c r="G196" s="26"/>
      <c r="H196" s="26"/>
      <c r="I196" s="26"/>
      <c r="J196" s="26"/>
      <c r="K196" s="27"/>
      <c r="L196" s="22">
        <f>L46</f>
        <v>4.6500000000000004</v>
      </c>
      <c r="M196" s="22"/>
    </row>
    <row r="197" spans="1:18" x14ac:dyDescent="0.2">
      <c r="B197" s="7">
        <v>3</v>
      </c>
      <c r="C197" s="25" t="s">
        <v>27</v>
      </c>
      <c r="D197" s="26"/>
      <c r="E197" s="26"/>
      <c r="F197" s="26"/>
      <c r="G197" s="26"/>
      <c r="H197" s="26"/>
      <c r="I197" s="26"/>
      <c r="J197" s="26"/>
      <c r="K197" s="27"/>
      <c r="L197" s="22">
        <f>L47</f>
        <v>1.3913833333333334</v>
      </c>
      <c r="M197" s="22"/>
    </row>
    <row r="198" spans="1:18" x14ac:dyDescent="0.2">
      <c r="B198" s="7">
        <v>4</v>
      </c>
      <c r="C198" s="25" t="s">
        <v>28</v>
      </c>
      <c r="D198" s="26"/>
      <c r="E198" s="26"/>
      <c r="F198" s="26"/>
      <c r="G198" s="26"/>
      <c r="H198" s="26"/>
      <c r="I198" s="26"/>
      <c r="J198" s="26"/>
      <c r="K198" s="27"/>
      <c r="L198" s="22">
        <f>L48</f>
        <v>5.9040000000000002E-2</v>
      </c>
      <c r="M198" s="22"/>
    </row>
    <row r="199" spans="1:18" x14ac:dyDescent="0.2">
      <c r="B199" s="7">
        <v>5</v>
      </c>
      <c r="C199" s="25" t="s">
        <v>117</v>
      </c>
      <c r="D199" s="26"/>
      <c r="E199" s="26"/>
      <c r="F199" s="26"/>
      <c r="G199" s="26"/>
      <c r="H199" s="26"/>
      <c r="I199" s="26"/>
      <c r="J199" s="26"/>
      <c r="K199" s="27"/>
      <c r="L199" s="22">
        <f>L73</f>
        <v>0.25929264705882354</v>
      </c>
      <c r="M199" s="22"/>
    </row>
    <row r="200" spans="1:18" x14ac:dyDescent="0.2">
      <c r="B200" s="7">
        <v>6</v>
      </c>
      <c r="C200" s="25" t="s">
        <v>118</v>
      </c>
      <c r="D200" s="26"/>
      <c r="E200" s="26"/>
      <c r="F200" s="26"/>
      <c r="G200" s="26"/>
      <c r="H200" s="26"/>
      <c r="I200" s="26"/>
      <c r="J200" s="26"/>
      <c r="K200" s="27"/>
      <c r="L200" s="22">
        <f>L79</f>
        <v>3.9961636828644502E-2</v>
      </c>
      <c r="M200" s="22"/>
    </row>
    <row r="201" spans="1:18" x14ac:dyDescent="0.2">
      <c r="B201" s="7">
        <v>7</v>
      </c>
      <c r="C201" s="25" t="s">
        <v>119</v>
      </c>
      <c r="D201" s="26"/>
      <c r="E201" s="26"/>
      <c r="F201" s="26"/>
      <c r="G201" s="26"/>
      <c r="H201" s="26"/>
      <c r="I201" s="26"/>
      <c r="J201" s="26"/>
      <c r="K201" s="27"/>
      <c r="L201" s="22">
        <f>L93</f>
        <v>0.21548235294117646</v>
      </c>
      <c r="M201" s="22"/>
    </row>
    <row r="202" spans="1:18" x14ac:dyDescent="0.2">
      <c r="B202" s="7">
        <v>8</v>
      </c>
      <c r="C202" s="25" t="s">
        <v>120</v>
      </c>
      <c r="D202" s="26"/>
      <c r="E202" s="26"/>
      <c r="F202" s="26"/>
      <c r="G202" s="26"/>
      <c r="H202" s="26"/>
      <c r="I202" s="26"/>
      <c r="J202" s="26"/>
      <c r="K202" s="27"/>
      <c r="L202" s="22">
        <f>L114</f>
        <v>1.4634779411764705</v>
      </c>
      <c r="M202" s="22"/>
    </row>
    <row r="203" spans="1:18" x14ac:dyDescent="0.2">
      <c r="B203" s="7">
        <v>9</v>
      </c>
      <c r="C203" s="25" t="s">
        <v>121</v>
      </c>
      <c r="D203" s="26"/>
      <c r="E203" s="26"/>
      <c r="F203" s="26"/>
      <c r="G203" s="26"/>
      <c r="H203" s="26"/>
      <c r="I203" s="26"/>
      <c r="J203" s="26"/>
      <c r="K203" s="27"/>
      <c r="L203" s="22">
        <f>L149</f>
        <v>0.42290552584670232</v>
      </c>
      <c r="M203" s="22"/>
    </row>
    <row r="204" spans="1:18" x14ac:dyDescent="0.2">
      <c r="B204" s="7">
        <v>10</v>
      </c>
      <c r="C204" s="25" t="s">
        <v>122</v>
      </c>
      <c r="D204" s="26"/>
      <c r="E204" s="26"/>
      <c r="F204" s="26"/>
      <c r="G204" s="26"/>
      <c r="H204" s="26"/>
      <c r="I204" s="26"/>
      <c r="J204" s="26"/>
      <c r="K204" s="27"/>
      <c r="L204" s="22">
        <f>L162</f>
        <v>3.2129156010230178</v>
      </c>
      <c r="M204" s="22"/>
    </row>
    <row r="205" spans="1:18" x14ac:dyDescent="0.2">
      <c r="B205" s="7">
        <v>11</v>
      </c>
      <c r="C205" s="25" t="s">
        <v>160</v>
      </c>
      <c r="D205" s="26"/>
      <c r="E205" s="26"/>
      <c r="F205" s="26"/>
      <c r="G205" s="26"/>
      <c r="H205" s="26"/>
      <c r="I205" s="26"/>
      <c r="J205" s="26"/>
      <c r="K205" s="27"/>
      <c r="L205" s="22">
        <f>L204*0.25</f>
        <v>0.80322890025575444</v>
      </c>
      <c r="M205" s="22"/>
    </row>
    <row r="206" spans="1:18" x14ac:dyDescent="0.2">
      <c r="B206" s="7">
        <v>12</v>
      </c>
      <c r="C206" s="25" t="s">
        <v>123</v>
      </c>
      <c r="D206" s="26"/>
      <c r="E206" s="26"/>
      <c r="F206" s="26"/>
      <c r="G206" s="26"/>
      <c r="H206" s="26"/>
      <c r="I206" s="26"/>
      <c r="J206" s="26"/>
      <c r="K206" s="27"/>
      <c r="L206" s="22">
        <f>SUM(L195:M205)</f>
        <v>23.977687938463919</v>
      </c>
      <c r="M206" s="22"/>
    </row>
    <row r="208" spans="1:18" ht="22.5" customHeight="1" x14ac:dyDescent="0.2">
      <c r="A208" s="28" t="s">
        <v>124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1:18" x14ac:dyDescent="0.2">
      <c r="A209" s="6"/>
    </row>
    <row r="210" spans="1:18" x14ac:dyDescent="0.2">
      <c r="A210" s="2" t="s">
        <v>163</v>
      </c>
    </row>
    <row r="211" spans="1:18" x14ac:dyDescent="0.2">
      <c r="A211" s="6"/>
    </row>
    <row r="212" spans="1:18" x14ac:dyDescent="0.2">
      <c r="B212" s="7"/>
      <c r="C212" s="18"/>
      <c r="D212" s="18"/>
      <c r="E212" s="18"/>
      <c r="F212" s="18"/>
      <c r="G212" s="18"/>
      <c r="H212" s="19" t="s">
        <v>125</v>
      </c>
      <c r="I212" s="19"/>
      <c r="J212" s="20" t="s">
        <v>126</v>
      </c>
      <c r="K212" s="19"/>
      <c r="L212" s="21" t="s">
        <v>125</v>
      </c>
      <c r="M212" s="21"/>
    </row>
    <row r="213" spans="1:18" x14ac:dyDescent="0.2">
      <c r="B213" s="7">
        <v>1</v>
      </c>
      <c r="C213" s="18" t="s">
        <v>127</v>
      </c>
      <c r="D213" s="18"/>
      <c r="E213" s="18"/>
      <c r="F213" s="18"/>
      <c r="G213" s="18"/>
      <c r="H213" s="19">
        <v>30</v>
      </c>
      <c r="I213" s="19"/>
      <c r="J213" s="20">
        <v>62500</v>
      </c>
      <c r="K213" s="19"/>
      <c r="L213" s="21">
        <f>J213*H213</f>
        <v>1875000</v>
      </c>
      <c r="M213" s="21"/>
    </row>
    <row r="214" spans="1:18" x14ac:dyDescent="0.2">
      <c r="B214" s="7">
        <v>2</v>
      </c>
      <c r="C214" s="18" t="s">
        <v>128</v>
      </c>
      <c r="D214" s="18"/>
      <c r="E214" s="18"/>
      <c r="F214" s="18"/>
      <c r="G214" s="18"/>
      <c r="H214" s="22">
        <f>L206</f>
        <v>23.977687938463919</v>
      </c>
      <c r="I214" s="19"/>
      <c r="J214" s="20">
        <v>62500</v>
      </c>
      <c r="K214" s="19"/>
      <c r="L214" s="21">
        <f>J214*H214</f>
        <v>1498605.4961539949</v>
      </c>
      <c r="M214" s="21"/>
    </row>
    <row r="215" spans="1:18" x14ac:dyDescent="0.2">
      <c r="B215" s="7">
        <v>3</v>
      </c>
      <c r="C215" s="18" t="s">
        <v>129</v>
      </c>
      <c r="D215" s="18"/>
      <c r="E215" s="18"/>
      <c r="F215" s="18"/>
      <c r="G215" s="18"/>
      <c r="H215" s="19"/>
      <c r="I215" s="19"/>
      <c r="J215" s="20"/>
      <c r="K215" s="19"/>
      <c r="L215" s="21">
        <f>L213*0.06</f>
        <v>112500</v>
      </c>
      <c r="M215" s="21"/>
    </row>
    <row r="216" spans="1:18" x14ac:dyDescent="0.2">
      <c r="B216" s="7">
        <v>4</v>
      </c>
      <c r="C216" s="18" t="s">
        <v>130</v>
      </c>
      <c r="D216" s="18"/>
      <c r="E216" s="18"/>
      <c r="F216" s="18"/>
      <c r="G216" s="18"/>
      <c r="H216" s="22"/>
      <c r="I216" s="19"/>
      <c r="J216" s="20"/>
      <c r="K216" s="19"/>
      <c r="L216" s="21">
        <f>L213-L214-L215</f>
        <v>263894.50384600507</v>
      </c>
      <c r="M216" s="21"/>
    </row>
    <row r="218" spans="1:18" x14ac:dyDescent="0.2">
      <c r="A218" s="2" t="s">
        <v>131</v>
      </c>
    </row>
    <row r="219" spans="1:18" s="9" customFormat="1" x14ac:dyDescent="0.2">
      <c r="A219" s="23">
        <f>L186</f>
        <v>3348000</v>
      </c>
      <c r="B219" s="23"/>
      <c r="C219" s="9" t="s">
        <v>5</v>
      </c>
      <c r="D219" s="23">
        <f>L216</f>
        <v>263894.50384600507</v>
      </c>
      <c r="E219" s="24"/>
      <c r="F219" s="9" t="s">
        <v>6</v>
      </c>
      <c r="G219" s="9">
        <f>A219/D219</f>
        <v>12.686887946532288</v>
      </c>
      <c r="H219" s="9" t="s">
        <v>134</v>
      </c>
    </row>
    <row r="220" spans="1:18" x14ac:dyDescent="0.2">
      <c r="A220" s="8" t="s">
        <v>132</v>
      </c>
      <c r="D220" s="8" t="s">
        <v>133</v>
      </c>
    </row>
    <row r="222" spans="1:18" x14ac:dyDescent="0.2">
      <c r="A222" s="24" t="s">
        <v>135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4" spans="1:18" x14ac:dyDescent="0.2">
      <c r="B224" s="7" t="s">
        <v>21</v>
      </c>
      <c r="C224" s="34" t="s">
        <v>116</v>
      </c>
      <c r="D224" s="35"/>
      <c r="E224" s="35"/>
      <c r="F224" s="35"/>
      <c r="G224" s="35"/>
      <c r="H224" s="35"/>
      <c r="I224" s="35"/>
      <c r="J224" s="35"/>
      <c r="K224" s="36"/>
      <c r="L224" s="19" t="s">
        <v>95</v>
      </c>
      <c r="M224" s="19"/>
    </row>
    <row r="225" spans="1:18" x14ac:dyDescent="0.2">
      <c r="B225" s="7">
        <v>1</v>
      </c>
      <c r="C225" s="25" t="s">
        <v>25</v>
      </c>
      <c r="D225" s="26"/>
      <c r="E225" s="26"/>
      <c r="F225" s="26"/>
      <c r="G225" s="26"/>
      <c r="H225" s="26"/>
      <c r="I225" s="26"/>
      <c r="J225" s="26"/>
      <c r="K225" s="27"/>
      <c r="L225" s="22">
        <f>L53</f>
        <v>152.80000000000001</v>
      </c>
      <c r="M225" s="22"/>
    </row>
    <row r="226" spans="1:18" x14ac:dyDescent="0.2">
      <c r="B226" s="7">
        <v>2</v>
      </c>
      <c r="C226" s="25" t="s">
        <v>26</v>
      </c>
      <c r="D226" s="26"/>
      <c r="E226" s="26"/>
      <c r="F226" s="26"/>
      <c r="G226" s="26"/>
      <c r="H226" s="26"/>
      <c r="I226" s="26"/>
      <c r="J226" s="26"/>
      <c r="K226" s="27"/>
      <c r="L226" s="22">
        <f>L54</f>
        <v>55</v>
      </c>
      <c r="M226" s="22"/>
    </row>
    <row r="227" spans="1:18" x14ac:dyDescent="0.2">
      <c r="B227" s="7">
        <v>3</v>
      </c>
      <c r="C227" s="25" t="s">
        <v>32</v>
      </c>
      <c r="D227" s="26"/>
      <c r="E227" s="26"/>
      <c r="F227" s="26"/>
      <c r="G227" s="26"/>
      <c r="H227" s="26"/>
      <c r="I227" s="26"/>
      <c r="J227" s="26"/>
      <c r="K227" s="27"/>
      <c r="L227" s="29">
        <f>L55</f>
        <v>36</v>
      </c>
      <c r="M227" s="30"/>
    </row>
    <row r="228" spans="1:18" x14ac:dyDescent="0.2">
      <c r="B228" s="7">
        <v>4</v>
      </c>
      <c r="C228" s="25" t="s">
        <v>28</v>
      </c>
      <c r="D228" s="26"/>
      <c r="E228" s="26"/>
      <c r="F228" s="26"/>
      <c r="G228" s="26"/>
      <c r="H228" s="26"/>
      <c r="I228" s="26"/>
      <c r="J228" s="26"/>
      <c r="K228" s="27"/>
      <c r="L228" s="22">
        <f>L56</f>
        <v>0.33600000000000002</v>
      </c>
      <c r="M228" s="22"/>
    </row>
    <row r="229" spans="1:18" x14ac:dyDescent="0.2">
      <c r="B229" s="7">
        <v>5</v>
      </c>
      <c r="C229" s="25" t="s">
        <v>117</v>
      </c>
      <c r="D229" s="26"/>
      <c r="E229" s="26"/>
      <c r="F229" s="26"/>
      <c r="G229" s="26"/>
      <c r="H229" s="26"/>
      <c r="I229" s="26"/>
      <c r="J229" s="26"/>
      <c r="K229" s="27"/>
      <c r="L229" s="22">
        <f>L74</f>
        <v>3.1485535714285717</v>
      </c>
      <c r="M229" s="22"/>
    </row>
    <row r="230" spans="1:18" x14ac:dyDescent="0.2">
      <c r="B230" s="7">
        <v>6</v>
      </c>
      <c r="C230" s="25" t="s">
        <v>118</v>
      </c>
      <c r="D230" s="26"/>
      <c r="E230" s="26"/>
      <c r="F230" s="26"/>
      <c r="G230" s="26"/>
      <c r="H230" s="26"/>
      <c r="I230" s="26"/>
      <c r="J230" s="26"/>
      <c r="K230" s="27"/>
      <c r="L230" s="22">
        <f>L80</f>
        <v>0.48524844720496896</v>
      </c>
      <c r="M230" s="22"/>
    </row>
    <row r="231" spans="1:18" x14ac:dyDescent="0.2">
      <c r="B231" s="7">
        <v>7</v>
      </c>
      <c r="C231" s="25" t="s">
        <v>119</v>
      </c>
      <c r="D231" s="26"/>
      <c r="E231" s="26"/>
      <c r="F231" s="26"/>
      <c r="G231" s="26"/>
      <c r="H231" s="26"/>
      <c r="I231" s="26"/>
      <c r="J231" s="26"/>
      <c r="K231" s="27"/>
      <c r="L231" s="22">
        <f>L94</f>
        <v>2.6165714285714285</v>
      </c>
      <c r="M231" s="22"/>
    </row>
    <row r="232" spans="1:18" x14ac:dyDescent="0.2">
      <c r="B232" s="7">
        <v>8</v>
      </c>
      <c r="C232" s="25" t="s">
        <v>120</v>
      </c>
      <c r="D232" s="26"/>
      <c r="E232" s="26"/>
      <c r="F232" s="26"/>
      <c r="G232" s="26"/>
      <c r="H232" s="26"/>
      <c r="I232" s="26"/>
      <c r="J232" s="26"/>
      <c r="K232" s="27"/>
      <c r="L232" s="22">
        <f>L115</f>
        <v>17.770803571428569</v>
      </c>
      <c r="M232" s="22"/>
    </row>
    <row r="233" spans="1:18" x14ac:dyDescent="0.2">
      <c r="B233" s="7">
        <v>9</v>
      </c>
      <c r="C233" s="25" t="s">
        <v>121</v>
      </c>
      <c r="D233" s="26"/>
      <c r="E233" s="26"/>
      <c r="F233" s="26"/>
      <c r="G233" s="26"/>
      <c r="H233" s="26"/>
      <c r="I233" s="26"/>
      <c r="J233" s="26"/>
      <c r="K233" s="27"/>
      <c r="L233" s="22">
        <f>L150</f>
        <v>5.1352813852813854</v>
      </c>
      <c r="M233" s="22"/>
    </row>
    <row r="234" spans="1:18" x14ac:dyDescent="0.2">
      <c r="B234" s="7">
        <v>10</v>
      </c>
      <c r="C234" s="25" t="s">
        <v>122</v>
      </c>
      <c r="D234" s="26"/>
      <c r="E234" s="26"/>
      <c r="F234" s="26"/>
      <c r="G234" s="26"/>
      <c r="H234" s="26"/>
      <c r="I234" s="26"/>
      <c r="J234" s="26"/>
      <c r="K234" s="27"/>
      <c r="L234" s="22">
        <f>L163</f>
        <v>39.013975155279503</v>
      </c>
      <c r="M234" s="22"/>
    </row>
    <row r="235" spans="1:18" x14ac:dyDescent="0.2">
      <c r="B235" s="7">
        <v>11</v>
      </c>
      <c r="C235" s="25" t="s">
        <v>160</v>
      </c>
      <c r="D235" s="26"/>
      <c r="E235" s="26"/>
      <c r="F235" s="26"/>
      <c r="G235" s="26"/>
      <c r="H235" s="26"/>
      <c r="I235" s="26"/>
      <c r="J235" s="26"/>
      <c r="K235" s="27"/>
      <c r="L235" s="22">
        <f>L234*0.25</f>
        <v>9.7534937888198758</v>
      </c>
      <c r="M235" s="22"/>
    </row>
    <row r="236" spans="1:18" x14ac:dyDescent="0.2">
      <c r="B236" s="7">
        <v>12</v>
      </c>
      <c r="C236" s="25" t="s">
        <v>123</v>
      </c>
      <c r="D236" s="26"/>
      <c r="E236" s="26"/>
      <c r="F236" s="26"/>
      <c r="G236" s="26"/>
      <c r="H236" s="26"/>
      <c r="I236" s="26"/>
      <c r="J236" s="26"/>
      <c r="K236" s="27"/>
      <c r="L236" s="22">
        <f>SUM(L225:M235)</f>
        <v>322.05992734801436</v>
      </c>
      <c r="M236" s="22"/>
    </row>
    <row r="238" spans="1:18" ht="22.5" customHeight="1" x14ac:dyDescent="0.2">
      <c r="A238" s="28" t="s">
        <v>136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40" spans="1:18" x14ac:dyDescent="0.2">
      <c r="A240" s="2" t="s">
        <v>164</v>
      </c>
    </row>
    <row r="242" spans="1:13" x14ac:dyDescent="0.2">
      <c r="B242" s="7"/>
      <c r="C242" s="18"/>
      <c r="D242" s="18"/>
      <c r="E242" s="18"/>
      <c r="F242" s="18"/>
      <c r="G242" s="18"/>
      <c r="H242" s="19" t="s">
        <v>125</v>
      </c>
      <c r="I242" s="19"/>
      <c r="J242" s="20" t="s">
        <v>126</v>
      </c>
      <c r="K242" s="19"/>
      <c r="L242" s="21" t="s">
        <v>125</v>
      </c>
      <c r="M242" s="21"/>
    </row>
    <row r="243" spans="1:13" x14ac:dyDescent="0.2">
      <c r="B243" s="7">
        <v>1</v>
      </c>
      <c r="C243" s="18" t="s">
        <v>127</v>
      </c>
      <c r="D243" s="18"/>
      <c r="E243" s="18"/>
      <c r="F243" s="18"/>
      <c r="G243" s="18"/>
      <c r="H243" s="19">
        <v>510</v>
      </c>
      <c r="I243" s="19"/>
      <c r="J243" s="20">
        <v>5152</v>
      </c>
      <c r="K243" s="19"/>
      <c r="L243" s="21">
        <f>J243*H243</f>
        <v>2627520</v>
      </c>
      <c r="M243" s="21"/>
    </row>
    <row r="244" spans="1:13" x14ac:dyDescent="0.2">
      <c r="B244" s="7">
        <v>2</v>
      </c>
      <c r="C244" s="18" t="s">
        <v>128</v>
      </c>
      <c r="D244" s="18"/>
      <c r="E244" s="18"/>
      <c r="F244" s="18"/>
      <c r="G244" s="18"/>
      <c r="H244" s="22">
        <f>L236</f>
        <v>322.05992734801436</v>
      </c>
      <c r="I244" s="19"/>
      <c r="J244" s="20">
        <v>5152</v>
      </c>
      <c r="K244" s="19"/>
      <c r="L244" s="21">
        <f>J244*H244</f>
        <v>1659252.74569697</v>
      </c>
      <c r="M244" s="21"/>
    </row>
    <row r="245" spans="1:13" x14ac:dyDescent="0.2">
      <c r="B245" s="7">
        <v>3</v>
      </c>
      <c r="C245" s="18" t="s">
        <v>129</v>
      </c>
      <c r="D245" s="18"/>
      <c r="E245" s="18"/>
      <c r="F245" s="18"/>
      <c r="G245" s="18"/>
      <c r="H245" s="19"/>
      <c r="I245" s="19"/>
      <c r="J245" s="20"/>
      <c r="K245" s="19"/>
      <c r="L245" s="21">
        <f>L243*0.06</f>
        <v>157651.19999999998</v>
      </c>
      <c r="M245" s="21"/>
    </row>
    <row r="246" spans="1:13" x14ac:dyDescent="0.2">
      <c r="B246" s="7">
        <v>4</v>
      </c>
      <c r="C246" s="18" t="s">
        <v>130</v>
      </c>
      <c r="D246" s="18"/>
      <c r="E246" s="18"/>
      <c r="F246" s="18"/>
      <c r="G246" s="18"/>
      <c r="H246" s="22"/>
      <c r="I246" s="19"/>
      <c r="J246" s="20"/>
      <c r="K246" s="19"/>
      <c r="L246" s="21">
        <f>L243-L244-L245</f>
        <v>810616.05430303002</v>
      </c>
      <c r="M246" s="21"/>
    </row>
    <row r="248" spans="1:13" x14ac:dyDescent="0.2">
      <c r="A248" s="2" t="s">
        <v>131</v>
      </c>
    </row>
    <row r="249" spans="1:13" x14ac:dyDescent="0.2">
      <c r="A249" s="23">
        <f>A219</f>
        <v>3348000</v>
      </c>
      <c r="B249" s="23"/>
      <c r="C249" s="9" t="s">
        <v>5</v>
      </c>
      <c r="D249" s="23">
        <f>L246</f>
        <v>810616.05430303002</v>
      </c>
      <c r="E249" s="24"/>
      <c r="F249" s="9" t="s">
        <v>6</v>
      </c>
      <c r="G249" s="9">
        <f>A249/D249</f>
        <v>4.1301920708671629</v>
      </c>
      <c r="H249" s="9" t="s">
        <v>134</v>
      </c>
      <c r="I249" s="9"/>
    </row>
    <row r="250" spans="1:13" x14ac:dyDescent="0.2">
      <c r="A250" s="8" t="s">
        <v>132</v>
      </c>
      <c r="D250" s="8" t="s">
        <v>137</v>
      </c>
    </row>
  </sheetData>
  <mergeCells count="290">
    <mergeCell ref="A29:R29"/>
    <mergeCell ref="A21:R21"/>
    <mergeCell ref="A22:R22"/>
    <mergeCell ref="A24:R24"/>
    <mergeCell ref="A11:R11"/>
    <mergeCell ref="A18:R18"/>
    <mergeCell ref="A14:R14"/>
    <mergeCell ref="A16:R16"/>
    <mergeCell ref="A26:R26"/>
    <mergeCell ref="A27:R27"/>
    <mergeCell ref="A1:R1"/>
    <mergeCell ref="A2:R2"/>
    <mergeCell ref="A4:R4"/>
    <mergeCell ref="A5:R5"/>
    <mergeCell ref="A7:R7"/>
    <mergeCell ref="A9:R9"/>
    <mergeCell ref="A13:R13"/>
    <mergeCell ref="A10:R10"/>
    <mergeCell ref="A19:R19"/>
    <mergeCell ref="L44:M44"/>
    <mergeCell ref="L45:M45"/>
    <mergeCell ref="L46:M46"/>
    <mergeCell ref="L47:M47"/>
    <mergeCell ref="J45:K45"/>
    <mergeCell ref="J46:K46"/>
    <mergeCell ref="J47:K47"/>
    <mergeCell ref="A30:R30"/>
    <mergeCell ref="A34:R34"/>
    <mergeCell ref="A35:R35"/>
    <mergeCell ref="A32:R32"/>
    <mergeCell ref="H44:I44"/>
    <mergeCell ref="H45:I45"/>
    <mergeCell ref="H46:I46"/>
    <mergeCell ref="H47:I47"/>
    <mergeCell ref="J44:K44"/>
    <mergeCell ref="C44:G44"/>
    <mergeCell ref="C45:G45"/>
    <mergeCell ref="C46:G46"/>
    <mergeCell ref="C47:G47"/>
    <mergeCell ref="A38:R38"/>
    <mergeCell ref="A40:R40"/>
    <mergeCell ref="B43:M43"/>
    <mergeCell ref="A37:R37"/>
    <mergeCell ref="J53:K53"/>
    <mergeCell ref="J54:K54"/>
    <mergeCell ref="L52:M52"/>
    <mergeCell ref="L53:M53"/>
    <mergeCell ref="L54:M54"/>
    <mergeCell ref="L48:M48"/>
    <mergeCell ref="J48:K48"/>
    <mergeCell ref="C55:G55"/>
    <mergeCell ref="C56:G56"/>
    <mergeCell ref="H52:I52"/>
    <mergeCell ref="H53:I53"/>
    <mergeCell ref="H54:I54"/>
    <mergeCell ref="B51:M51"/>
    <mergeCell ref="C52:G52"/>
    <mergeCell ref="C53:G53"/>
    <mergeCell ref="C54:G54"/>
    <mergeCell ref="J52:K52"/>
    <mergeCell ref="B49:K49"/>
    <mergeCell ref="L49:M49"/>
    <mergeCell ref="C48:G48"/>
    <mergeCell ref="H48:I48"/>
    <mergeCell ref="L57:M57"/>
    <mergeCell ref="B57:K57"/>
    <mergeCell ref="A59:R59"/>
    <mergeCell ref="A60:R60"/>
    <mergeCell ref="J55:K55"/>
    <mergeCell ref="J56:K56"/>
    <mergeCell ref="H55:I55"/>
    <mergeCell ref="H56:I56"/>
    <mergeCell ref="L55:M55"/>
    <mergeCell ref="L56:M56"/>
    <mergeCell ref="A77:R77"/>
    <mergeCell ref="A82:R82"/>
    <mergeCell ref="A84:R84"/>
    <mergeCell ref="A86:R86"/>
    <mergeCell ref="A69:R69"/>
    <mergeCell ref="A70:R70"/>
    <mergeCell ref="A72:R72"/>
    <mergeCell ref="A76:R76"/>
    <mergeCell ref="A107:R107"/>
    <mergeCell ref="A108:R108"/>
    <mergeCell ref="A88:R88"/>
    <mergeCell ref="A96:R96"/>
    <mergeCell ref="A101:R101"/>
    <mergeCell ref="A104:R104"/>
    <mergeCell ref="A98:R98"/>
    <mergeCell ref="A152:R152"/>
    <mergeCell ref="C154:G154"/>
    <mergeCell ref="C155:G155"/>
    <mergeCell ref="L154:M154"/>
    <mergeCell ref="L155:M155"/>
    <mergeCell ref="A117:R117"/>
    <mergeCell ref="J154:K154"/>
    <mergeCell ref="J155:K155"/>
    <mergeCell ref="J156:K156"/>
    <mergeCell ref="C157:G157"/>
    <mergeCell ref="C158:G158"/>
    <mergeCell ref="C159:G159"/>
    <mergeCell ref="H154:I154"/>
    <mergeCell ref="H155:I155"/>
    <mergeCell ref="H156:I156"/>
    <mergeCell ref="H157:I157"/>
    <mergeCell ref="H158:I158"/>
    <mergeCell ref="H159:I159"/>
    <mergeCell ref="J157:K157"/>
    <mergeCell ref="J158:K158"/>
    <mergeCell ref="J159:K159"/>
    <mergeCell ref="L156:M156"/>
    <mergeCell ref="L157:M157"/>
    <mergeCell ref="L158:M158"/>
    <mergeCell ref="L159:M159"/>
    <mergeCell ref="C167:G167"/>
    <mergeCell ref="H167:I167"/>
    <mergeCell ref="J167:K167"/>
    <mergeCell ref="L167:M167"/>
    <mergeCell ref="B160:K160"/>
    <mergeCell ref="L160:M160"/>
    <mergeCell ref="F161:G161"/>
    <mergeCell ref="A165:R165"/>
    <mergeCell ref="C156:G156"/>
    <mergeCell ref="J170:K170"/>
    <mergeCell ref="L169:M169"/>
    <mergeCell ref="C172:G172"/>
    <mergeCell ref="H172:I172"/>
    <mergeCell ref="J172:K172"/>
    <mergeCell ref="L172:M172"/>
    <mergeCell ref="C175:G175"/>
    <mergeCell ref="H175:I175"/>
    <mergeCell ref="J175:K175"/>
    <mergeCell ref="L175:M175"/>
    <mergeCell ref="C177:G177"/>
    <mergeCell ref="H177:I177"/>
    <mergeCell ref="J177:K177"/>
    <mergeCell ref="L177:M177"/>
    <mergeCell ref="B168:M168"/>
    <mergeCell ref="B173:M173"/>
    <mergeCell ref="C174:G174"/>
    <mergeCell ref="H174:I174"/>
    <mergeCell ref="J174:K174"/>
    <mergeCell ref="L174:M174"/>
    <mergeCell ref="L170:M170"/>
    <mergeCell ref="C169:G169"/>
    <mergeCell ref="H169:I169"/>
    <mergeCell ref="J169:K169"/>
    <mergeCell ref="C176:G176"/>
    <mergeCell ref="H176:I176"/>
    <mergeCell ref="J176:K176"/>
    <mergeCell ref="L176:M176"/>
    <mergeCell ref="C171:G171"/>
    <mergeCell ref="H171:I171"/>
    <mergeCell ref="J171:K171"/>
    <mergeCell ref="L171:M171"/>
    <mergeCell ref="C170:G170"/>
    <mergeCell ref="H170:I170"/>
    <mergeCell ref="C180:G180"/>
    <mergeCell ref="H180:I180"/>
    <mergeCell ref="J180:K180"/>
    <mergeCell ref="L180:M180"/>
    <mergeCell ref="C178:G178"/>
    <mergeCell ref="H178:I178"/>
    <mergeCell ref="J178:K178"/>
    <mergeCell ref="L178:M178"/>
    <mergeCell ref="C179:G179"/>
    <mergeCell ref="H179:I179"/>
    <mergeCell ref="J179:K179"/>
    <mergeCell ref="L179:M179"/>
    <mergeCell ref="H184:I184"/>
    <mergeCell ref="J184:K184"/>
    <mergeCell ref="L201:M201"/>
    <mergeCell ref="C181:G181"/>
    <mergeCell ref="H181:I181"/>
    <mergeCell ref="J181:K181"/>
    <mergeCell ref="L181:M181"/>
    <mergeCell ref="L184:M184"/>
    <mergeCell ref="B182:M182"/>
    <mergeCell ref="C183:G183"/>
    <mergeCell ref="H183:I183"/>
    <mergeCell ref="J183:K183"/>
    <mergeCell ref="L183:M183"/>
    <mergeCell ref="L186:M186"/>
    <mergeCell ref="L185:M185"/>
    <mergeCell ref="C184:G184"/>
    <mergeCell ref="A188:R188"/>
    <mergeCell ref="L200:M200"/>
    <mergeCell ref="C202:K202"/>
    <mergeCell ref="L202:M202"/>
    <mergeCell ref="C198:K198"/>
    <mergeCell ref="L198:M198"/>
    <mergeCell ref="C199:K199"/>
    <mergeCell ref="L199:M199"/>
    <mergeCell ref="C201:K201"/>
    <mergeCell ref="C205:K205"/>
    <mergeCell ref="C185:G185"/>
    <mergeCell ref="H185:I185"/>
    <mergeCell ref="J185:K185"/>
    <mergeCell ref="C196:K196"/>
    <mergeCell ref="L196:M196"/>
    <mergeCell ref="C197:K197"/>
    <mergeCell ref="L197:M197"/>
    <mergeCell ref="A192:R192"/>
    <mergeCell ref="L194:M194"/>
    <mergeCell ref="C194:K194"/>
    <mergeCell ref="C195:K195"/>
    <mergeCell ref="L195:M195"/>
    <mergeCell ref="A190:R190"/>
    <mergeCell ref="C214:G214"/>
    <mergeCell ref="H214:I214"/>
    <mergeCell ref="J214:K214"/>
    <mergeCell ref="L214:M214"/>
    <mergeCell ref="A219:B219"/>
    <mergeCell ref="D219:E219"/>
    <mergeCell ref="C186:K186"/>
    <mergeCell ref="L205:M205"/>
    <mergeCell ref="C206:K206"/>
    <mergeCell ref="L206:M206"/>
    <mergeCell ref="C203:K203"/>
    <mergeCell ref="L203:M203"/>
    <mergeCell ref="C204:K204"/>
    <mergeCell ref="L204:M204"/>
    <mergeCell ref="C213:G213"/>
    <mergeCell ref="H213:I213"/>
    <mergeCell ref="J213:K213"/>
    <mergeCell ref="L213:M213"/>
    <mergeCell ref="A208:R208"/>
    <mergeCell ref="C212:G212"/>
    <mergeCell ref="H212:I212"/>
    <mergeCell ref="J212:K212"/>
    <mergeCell ref="L212:M212"/>
    <mergeCell ref="C200:K200"/>
    <mergeCell ref="A222:R222"/>
    <mergeCell ref="C216:G216"/>
    <mergeCell ref="H216:I216"/>
    <mergeCell ref="J216:K216"/>
    <mergeCell ref="L216:M216"/>
    <mergeCell ref="C215:G215"/>
    <mergeCell ref="H215:I215"/>
    <mergeCell ref="C227:K227"/>
    <mergeCell ref="L227:M227"/>
    <mergeCell ref="J215:K215"/>
    <mergeCell ref="L215:M215"/>
    <mergeCell ref="C224:K224"/>
    <mergeCell ref="L224:M224"/>
    <mergeCell ref="C228:K228"/>
    <mergeCell ref="L228:M228"/>
    <mergeCell ref="C225:K225"/>
    <mergeCell ref="L225:M225"/>
    <mergeCell ref="C226:K226"/>
    <mergeCell ref="L226:M226"/>
    <mergeCell ref="C231:K231"/>
    <mergeCell ref="L231:M231"/>
    <mergeCell ref="C232:K232"/>
    <mergeCell ref="L232:M232"/>
    <mergeCell ref="C229:K229"/>
    <mergeCell ref="L229:M229"/>
    <mergeCell ref="C230:K230"/>
    <mergeCell ref="L230:M230"/>
    <mergeCell ref="C235:K235"/>
    <mergeCell ref="L235:M235"/>
    <mergeCell ref="C236:K236"/>
    <mergeCell ref="L236:M236"/>
    <mergeCell ref="C233:K233"/>
    <mergeCell ref="L233:M233"/>
    <mergeCell ref="C234:K234"/>
    <mergeCell ref="L234:M234"/>
    <mergeCell ref="C243:G243"/>
    <mergeCell ref="H243:I243"/>
    <mergeCell ref="J243:K243"/>
    <mergeCell ref="L243:M243"/>
    <mergeCell ref="A238:R238"/>
    <mergeCell ref="C242:G242"/>
    <mergeCell ref="H242:I242"/>
    <mergeCell ref="J242:K242"/>
    <mergeCell ref="L242:M242"/>
    <mergeCell ref="C245:G245"/>
    <mergeCell ref="H245:I245"/>
    <mergeCell ref="J245:K245"/>
    <mergeCell ref="L245:M245"/>
    <mergeCell ref="C244:G244"/>
    <mergeCell ref="H244:I244"/>
    <mergeCell ref="J244:K244"/>
    <mergeCell ref="L244:M244"/>
    <mergeCell ref="A249:B249"/>
    <mergeCell ref="D249:E249"/>
    <mergeCell ref="C246:G246"/>
    <mergeCell ref="H246:I246"/>
    <mergeCell ref="J246:K246"/>
    <mergeCell ref="L246:M246"/>
  </mergeCells>
  <phoneticPr fontId="3" type="noConversion"/>
  <pageMargins left="0.39370078740157483" right="0.19685039370078741" top="0.19685039370078741" bottom="0.98425196850393704" header="0.51181102362204722" footer="0.51181102362204722"/>
  <pageSetup paperSize="9" orientation="portrait" verticalDpi="0" r:id="rId1"/>
  <headerFooter>
    <oddFooter>&amp;LЗавод Стройтехника, Златоуст, тел. (3513) 66-77-25, 351-907-06-80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Сбыт</dc:creator>
  <cp:lastModifiedBy>Абрамов</cp:lastModifiedBy>
  <cp:lastPrinted>2015-01-05T05:06:40Z</cp:lastPrinted>
  <dcterms:created xsi:type="dcterms:W3CDTF">2008-01-28T13:01:42Z</dcterms:created>
  <dcterms:modified xsi:type="dcterms:W3CDTF">2015-01-05T07:20:43Z</dcterms:modified>
</cp:coreProperties>
</file>